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CESSOS DE COMPRAS\PROCESSOS 2024- DANIELE\4 ATOS CONVOCATÓRIO- 2024\168.24 ATO CONVOCATÓRIO -Drywall\"/>
    </mc:Choice>
  </mc:AlternateContent>
  <xr:revisionPtr revIDLastSave="0" documentId="8_{2FB7E89E-DC81-4F87-9F36-D3CC3B89064C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ILHA ORÇAMENTÁRIA" sheetId="1" r:id="rId1"/>
    <sheet name="MAPA DE COTAÇÃO" sheetId="6" state="hidden" r:id="rId2"/>
  </sheets>
  <definedNames>
    <definedName name="_xlnm.Print_Area" localSheetId="1">'MAPA DE COTAÇÃO'!$A$1:$J$599</definedName>
    <definedName name="_xlnm.Print_Area" localSheetId="0">'PLANILHA ORÇAMENTÁRIA'!$A$1:$J$62</definedName>
    <definedName name="Início_do_projeto">#REF!</definedName>
    <definedName name="Semana_de_exibição">#REF!</definedName>
    <definedName name="_xlnm.Print_Titles" localSheetId="0">'PLANILHA ORÇAMENTÁRIA'!$1:$12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4" i="6" l="1"/>
  <c r="J593" i="6"/>
  <c r="J592" i="6"/>
  <c r="J584" i="6"/>
  <c r="J583" i="6"/>
  <c r="J575" i="6"/>
  <c r="J574" i="6"/>
  <c r="J573" i="6"/>
  <c r="J572" i="6"/>
  <c r="E58" i="1"/>
  <c r="D58" i="1"/>
  <c r="C58" i="1"/>
  <c r="J564" i="6"/>
  <c r="J563" i="6"/>
  <c r="J554" i="6"/>
  <c r="J555" i="6"/>
  <c r="J545" i="6"/>
  <c r="J546" i="6"/>
  <c r="J544" i="6"/>
  <c r="J535" i="6"/>
  <c r="J536" i="6"/>
  <c r="J534" i="6"/>
  <c r="J525" i="6"/>
  <c r="J526" i="6"/>
  <c r="J517" i="6"/>
  <c r="J516" i="6"/>
  <c r="J515" i="6"/>
  <c r="J507" i="6"/>
  <c r="J506" i="6"/>
  <c r="J505" i="6"/>
  <c r="J497" i="6"/>
  <c r="J496" i="6"/>
  <c r="J495" i="6"/>
  <c r="J487" i="6"/>
  <c r="J486" i="6"/>
  <c r="J485" i="6"/>
  <c r="J484" i="6"/>
  <c r="J476" i="6"/>
  <c r="J475" i="6"/>
  <c r="J474" i="6"/>
  <c r="J466" i="6"/>
  <c r="J465" i="6"/>
  <c r="J464" i="6"/>
  <c r="J456" i="6"/>
  <c r="J455" i="6"/>
  <c r="J454" i="6"/>
  <c r="J446" i="6"/>
  <c r="J445" i="6"/>
  <c r="J444" i="6"/>
  <c r="J436" i="6"/>
  <c r="J435" i="6"/>
  <c r="J434" i="6"/>
  <c r="J426" i="6"/>
  <c r="J425" i="6"/>
  <c r="J424" i="6"/>
  <c r="J416" i="6"/>
  <c r="J415" i="6"/>
  <c r="J414" i="6"/>
  <c r="J406" i="6"/>
  <c r="J405" i="6"/>
  <c r="J404" i="6"/>
  <c r="J396" i="6"/>
  <c r="J395" i="6"/>
  <c r="J394" i="6"/>
  <c r="J393" i="6"/>
  <c r="J385" i="6"/>
  <c r="J384" i="6"/>
  <c r="J383" i="6"/>
  <c r="J382" i="6"/>
  <c r="J374" i="6"/>
  <c r="J373" i="6"/>
  <c r="J372" i="6"/>
  <c r="J371" i="6"/>
  <c r="J360" i="6"/>
  <c r="J363" i="6"/>
  <c r="J362" i="6"/>
  <c r="J361" i="6"/>
  <c r="J350" i="6"/>
  <c r="J351" i="6"/>
  <c r="J352" i="6"/>
  <c r="J349" i="6"/>
  <c r="J341" i="6"/>
  <c r="J340" i="6"/>
  <c r="J332" i="6"/>
  <c r="J331" i="6"/>
  <c r="J323" i="6"/>
  <c r="J315" i="6"/>
  <c r="J307" i="6"/>
  <c r="J306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79" i="6"/>
  <c r="J278" i="6"/>
  <c r="J277" i="6"/>
  <c r="J276" i="6"/>
  <c r="J275" i="6"/>
  <c r="J274" i="6"/>
  <c r="J273" i="6"/>
  <c r="J272" i="6"/>
  <c r="J271" i="6"/>
  <c r="J270" i="6"/>
  <c r="J269" i="6"/>
  <c r="J261" i="6"/>
  <c r="J253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26" i="6"/>
  <c r="J225" i="6"/>
  <c r="J224" i="6"/>
  <c r="J223" i="6"/>
  <c r="J222" i="6"/>
  <c r="J221" i="6"/>
  <c r="J220" i="6"/>
  <c r="J219" i="6"/>
  <c r="J218" i="6"/>
  <c r="J217" i="6"/>
  <c r="J216" i="6"/>
  <c r="J208" i="6"/>
  <c r="J200" i="6"/>
  <c r="J192" i="6"/>
  <c r="J191" i="6"/>
  <c r="J190" i="6"/>
  <c r="J189" i="6"/>
  <c r="J188" i="6"/>
  <c r="J187" i="6"/>
  <c r="J186" i="6"/>
  <c r="J172" i="6"/>
  <c r="J178" i="6"/>
  <c r="J177" i="6"/>
  <c r="J176" i="6"/>
  <c r="J175" i="6"/>
  <c r="J174" i="6"/>
  <c r="J173" i="6"/>
  <c r="J171" i="6"/>
  <c r="J170" i="6"/>
  <c r="J157" i="6"/>
  <c r="J159" i="6"/>
  <c r="J160" i="6"/>
  <c r="J158" i="6"/>
  <c r="J161" i="6"/>
  <c r="J162" i="6"/>
  <c r="J156" i="6"/>
  <c r="J155" i="6"/>
  <c r="J154" i="6"/>
  <c r="J153" i="6"/>
  <c r="J145" i="6"/>
  <c r="G141" i="6"/>
  <c r="J141" i="6" s="1"/>
  <c r="G140" i="6"/>
  <c r="J140" i="6" s="1"/>
  <c r="G144" i="6"/>
  <c r="J144" i="6" s="1"/>
  <c r="G143" i="6"/>
  <c r="J143" i="6" s="1"/>
  <c r="G142" i="6"/>
  <c r="J142" i="6" s="1"/>
  <c r="G129" i="6"/>
  <c r="J129" i="6" s="1"/>
  <c r="G130" i="6"/>
  <c r="J130" i="6" s="1"/>
  <c r="G131" i="6"/>
  <c r="J131" i="6" s="1"/>
  <c r="J132" i="6"/>
  <c r="J128" i="6"/>
  <c r="J127" i="6"/>
  <c r="G116" i="6"/>
  <c r="J116" i="6" s="1"/>
  <c r="G117" i="6"/>
  <c r="J117" i="6" s="1"/>
  <c r="G118" i="6"/>
  <c r="J118" i="6" s="1"/>
  <c r="J119" i="6"/>
  <c r="J115" i="6"/>
  <c r="J114" i="6"/>
  <c r="J106" i="6"/>
  <c r="G104" i="6"/>
  <c r="J104" i="6" s="1"/>
  <c r="G105" i="6"/>
  <c r="J105" i="6" s="1"/>
  <c r="G103" i="6"/>
  <c r="J103" i="6" s="1"/>
  <c r="J102" i="6"/>
  <c r="J101" i="6"/>
  <c r="J90" i="6"/>
  <c r="J91" i="6"/>
  <c r="J92" i="6"/>
  <c r="J88" i="6"/>
  <c r="J89" i="6"/>
  <c r="J93" i="6"/>
  <c r="J42" i="6"/>
  <c r="J40" i="6"/>
  <c r="J41" i="6"/>
  <c r="G78" i="6"/>
  <c r="J78" i="6" s="1"/>
  <c r="J79" i="6"/>
  <c r="E54" i="1"/>
  <c r="D54" i="1"/>
  <c r="C54" i="1"/>
  <c r="J80" i="6"/>
  <c r="E50" i="1"/>
  <c r="D50" i="1"/>
  <c r="C50" i="1"/>
  <c r="E42" i="1"/>
  <c r="D42" i="1"/>
  <c r="C42" i="1"/>
  <c r="E33" i="1"/>
  <c r="D33" i="1"/>
  <c r="C33" i="1"/>
  <c r="E24" i="1"/>
  <c r="D24" i="1"/>
  <c r="C24" i="1"/>
  <c r="J70" i="6"/>
  <c r="J69" i="6"/>
  <c r="J60" i="6"/>
  <c r="I61" i="6"/>
  <c r="J61" i="6"/>
  <c r="J59" i="6"/>
  <c r="H51" i="6"/>
  <c r="J51" i="6" s="1"/>
  <c r="J50" i="6"/>
  <c r="J37" i="6"/>
  <c r="J38" i="6"/>
  <c r="J39" i="6"/>
  <c r="J36" i="6"/>
  <c r="J33" i="6"/>
  <c r="J32" i="6"/>
  <c r="J35" i="6"/>
  <c r="J34" i="6"/>
  <c r="J24" i="6"/>
  <c r="J16" i="6"/>
  <c r="B45" i="1" l="1"/>
  <c r="B53" i="1" s="1"/>
  <c r="B41" i="1"/>
  <c r="B40" i="1"/>
  <c r="B49" i="1" s="1"/>
  <c r="C41" i="1"/>
  <c r="C40" i="1"/>
  <c r="C49" i="1" s="1"/>
  <c r="D41" i="1"/>
  <c r="D40" i="1"/>
  <c r="D49" i="1" s="1"/>
  <c r="C36" i="1" l="1"/>
  <c r="C45" i="1" s="1"/>
  <c r="C53" i="1" s="1"/>
  <c r="D36" i="1"/>
  <c r="D45" i="1" l="1"/>
  <c r="F54" i="1"/>
  <c r="I54" i="1" s="1"/>
  <c r="J54" i="1" s="1"/>
  <c r="F50" i="1"/>
  <c r="I50" i="1" s="1"/>
  <c r="J50" i="1" s="1"/>
  <c r="F42" i="1"/>
  <c r="I42" i="1" s="1"/>
  <c r="J42" i="1" s="1"/>
  <c r="F33" i="1"/>
  <c r="I33" i="1" s="1"/>
  <c r="J33" i="1" s="1"/>
  <c r="F24" i="1"/>
  <c r="I24" i="1" s="1"/>
  <c r="J24" i="1" s="1"/>
  <c r="I58" i="1"/>
  <c r="J58" i="1" s="1"/>
  <c r="D53" i="1" l="1"/>
  <c r="I59" i="1" l="1"/>
  <c r="I53" i="1"/>
  <c r="J53" i="1" s="1"/>
  <c r="I49" i="1"/>
  <c r="J49" i="1" s="1"/>
  <c r="I45" i="1"/>
  <c r="J45" i="1" s="1"/>
  <c r="I41" i="1"/>
  <c r="J41" i="1" s="1"/>
  <c r="I40" i="1"/>
  <c r="J40" i="1" s="1"/>
  <c r="I36" i="1"/>
  <c r="J36" i="1" s="1"/>
  <c r="I32" i="1"/>
  <c r="J32" i="1" s="1"/>
  <c r="I31" i="1"/>
  <c r="J31" i="1" s="1"/>
  <c r="I23" i="1"/>
  <c r="J23" i="1" s="1"/>
  <c r="I27" i="1"/>
  <c r="J27" i="1" s="1"/>
  <c r="I22" i="1"/>
  <c r="J22" i="1" s="1"/>
  <c r="J38" i="1" l="1"/>
  <c r="J59" i="1"/>
  <c r="J56" i="1" s="1"/>
  <c r="J20" i="1" l="1"/>
  <c r="J47" i="1" l="1"/>
  <c r="J29" i="1"/>
  <c r="I18" i="1" l="1"/>
  <c r="J18" i="1" s="1"/>
  <c r="I15" i="1"/>
  <c r="J15" i="1" s="1"/>
  <c r="J13" i="1" l="1"/>
  <c r="I61" i="1" s="1"/>
</calcChain>
</file>

<file path=xl/sharedStrings.xml><?xml version="1.0" encoding="utf-8"?>
<sst xmlns="http://schemas.openxmlformats.org/spreadsheetml/2006/main" count="1282" uniqueCount="275">
  <si>
    <t>m²</t>
  </si>
  <si>
    <t>m</t>
  </si>
  <si>
    <t>PAREDE</t>
  </si>
  <si>
    <t>FORRO</t>
  </si>
  <si>
    <t>unid.</t>
  </si>
  <si>
    <t>UNID.</t>
  </si>
  <si>
    <t>CÓDIGO</t>
  </si>
  <si>
    <t>REF.</t>
  </si>
  <si>
    <t>ITEM</t>
  </si>
  <si>
    <t>DESCRIÇÃO</t>
  </si>
  <si>
    <t>QUANT.</t>
  </si>
  <si>
    <t>1.7</t>
  </si>
  <si>
    <t>1.8</t>
  </si>
  <si>
    <t>2.1</t>
  </si>
  <si>
    <t>2.4</t>
  </si>
  <si>
    <t>2.3</t>
  </si>
  <si>
    <t>2.5</t>
  </si>
  <si>
    <t>3.1</t>
  </si>
  <si>
    <t>COTAÇÃO</t>
  </si>
  <si>
    <t>4.1</t>
  </si>
  <si>
    <t>4.2</t>
  </si>
  <si>
    <t>M.O</t>
  </si>
  <si>
    <t>TOTAL</t>
  </si>
  <si>
    <t>INSUMOS</t>
  </si>
  <si>
    <t>PLACA 4X2" FURO CENTRAL, INCLUINDO SUPORTE E PLACA - FORNECIMENTO E INSTALAÇÃO.</t>
  </si>
  <si>
    <t>SERVIÇOS DIVERSOS / OMISSOS</t>
  </si>
  <si>
    <t>LIMPEZA GERAL DA OBRA</t>
  </si>
  <si>
    <t xml:space="preserve"> End. Rua Ambrosina Conceição Soares,72 - Jardim Santa Cruz - Iperó/SP</t>
  </si>
  <si>
    <t>e-mail: contato@rodrigorodrigues.eng.br</t>
  </si>
  <si>
    <t>(15) 99758-8998</t>
  </si>
  <si>
    <t>PAVIMENTO TÉRREO</t>
  </si>
  <si>
    <t>INSTALAÇÃO DE AR CONDICIONADO SPLIT INVERTER, PISO TETO, 36000 BTU/H</t>
  </si>
  <si>
    <t>REMOÇÃO DE AR CONDICIONADO SPLIT INVERTER, PISO TETO, 36000 BTU/H, DISTÂNCIA MÁXIMA 2km</t>
  </si>
  <si>
    <t>HIGIÊNIZAÇÃO DE AR CONDICIONADO SPLIT INVERTER, PISO TETO, 36000 BTU/H</t>
  </si>
  <si>
    <t>1º PAVIMENTO</t>
  </si>
  <si>
    <t>KIT DE DIVISÓRIA EM TS PARA SANITÁRIOS COM PORTA</t>
  </si>
  <si>
    <t>REMOÇÃO DE AR CONDICIONADO SPLIT INVERTER, PISO TETO, 24000 BTU/H, DISTÂNCIA MÁXIMA 2km</t>
  </si>
  <si>
    <t>HIGIÊNIZAÇÃO DE AR CONDICIONADO SPLIT INVERTER, PISO TETO, 24000 BTU/H</t>
  </si>
  <si>
    <t>INSTALAÇÃO DE AR CONDICIONADO SPLIT INVERTER, PISO TETO, 24000 BTU/H</t>
  </si>
  <si>
    <t>2º PAVIMENTO</t>
  </si>
  <si>
    <t>REMOÇÃO DE AR CONDICIONADO SPLIT INVERTER, PISO TETO, 18000 BTU/H, DISTÂNCIA MÁXIMA 2km</t>
  </si>
  <si>
    <t>HIGIÊNIZAÇÃO DE AR CONDICIONADO SPLIT INVERTER, PISO TETO, 18000 BTU/H</t>
  </si>
  <si>
    <t>INSTALAÇÃO DE AR CONDICIONADO SPLIT INVERTER, PISO TETO, 18000 BTU/H</t>
  </si>
  <si>
    <t>3º PAVIMENTO</t>
  </si>
  <si>
    <t>PORTA DE MADEIRA LISA ENCABEÇADA EM 02 FOLHAS, ABERTURA LADO EXTERNO, 2,00x2,10x12cm, COMPLETA COM BATENTE, FECHADURA, DOBRADIÇA, GUARNIÇÃO, BARRAS ANTIPÂNICO, PINOS, COM VIDRO 2 VIDROS CENTRAIS. FORNECIMENTO, INSTALAÇÃO E PINTURA.</t>
  </si>
  <si>
    <t>4º PAVIMENTO</t>
  </si>
  <si>
    <t>TOMADA BLINDADA TIPO STECK</t>
  </si>
  <si>
    <t xml:space="preserve">DISJUNTOR BIPOLAR TIPO DIN, CORRENTE NOMINAL DE 80A - FORNECIMENTO E INSTALAÇÃO. </t>
  </si>
  <si>
    <t>DISJUNTOR TRIPOLAR TIPO DIN, CORRENTE NOMINAL DE 100A - FORNECIMENTO E INSTALAÇÃO</t>
  </si>
  <si>
    <t>DISJUNTOR TRIPOLAR TIPO DIN, CORRENTE NOMINAL DE 125A - FORNECIMENTO E INSTALAÇÃO</t>
  </si>
  <si>
    <t>DISJUNTOR TRIPOLAR TIPO DIN, CORRENTE NOMINAL DE 63A - FORNECIMENTO E INSTALAÇÃO</t>
  </si>
  <si>
    <t>INTERRUPTOR DIFERENCIAL RESIDUAL TETRAPOLAR 25A</t>
  </si>
  <si>
    <t>LUMINÁRIA LED SOBREPOR  - LEDVANCE LIVING 32W</t>
  </si>
  <si>
    <t>PLAFON LED EMBUTIR - 12W QUADRADA</t>
  </si>
  <si>
    <t>PLAFON LED EMBUTIR - 25W QUADRADA</t>
  </si>
  <si>
    <t>ELETROCALHA EM CHAPA DE AÇO PERFURADA 50x50mmx3m</t>
  </si>
  <si>
    <t>CURVA PARA ELETROCALHA EM CHAPA DE AÇO PERFURADA 50x50mm</t>
  </si>
  <si>
    <t>TÊ 90º PARA ELETROCALHA EM CHAPA DE AÇO PERFURADA 50x50mm</t>
  </si>
  <si>
    <t>CONJUNTO DE COMUNICAÇÃO - RJ11</t>
  </si>
  <si>
    <t>1 CÂMERA DE SEGURANÇA + 1 MONITOR - FORNECIMENTO E INSTALAÇÃO</t>
  </si>
  <si>
    <t>RR ENGENHARIA LTDA.</t>
  </si>
  <si>
    <t>www.rodrigorodrigues.eng.br</t>
  </si>
  <si>
    <t>OBRA: REFORMA DE EDIFICAÇÃO PARA IMPLANTAÇÃO DE MUSICALIZAÇÃO E ARTES DO CONSERVATÓRIO DE TATUÍ</t>
  </si>
  <si>
    <t>BARRA DUPLA COM FIXADOR DE PAREDE PARA BALLET (ARABESQUE DOUBLE)</t>
  </si>
  <si>
    <t>PORTA DE MADEIRA LISA ENCABEÇADA EM 02 FOLHAS, ABERTURA LADO EXTERNO, 1,60x2,10x12cm, COMPLETA COM BATENTE, FECHADURA, DOBRADIÇA, GUARNIÇÃO, BARRAS ANTIPÂNICO, PINOS, COM VIDRO 2 VIDROS CENTRAIS. FORNECIMENTO, INSTALAÇÃO E PINTURA.</t>
  </si>
  <si>
    <t>PROTEÇÃO PARA ITENS EXISTENTES À MANTER (PISO, LOUÇAS, PINTURA, CORRIMÃO, QUADRO e ETC.) - LONA PLÁSTICA / SALVAPISO / FITA</t>
  </si>
  <si>
    <t>PLACAS DE IDENTIFICAÇÃO VISUAL E BRAILE</t>
  </si>
  <si>
    <t>END.: RUA ONZE DE AGOSTO, 620 - CENTRO - TATUÍ/SP</t>
  </si>
  <si>
    <t>PORTA DE MADEIRA LISA ENCABEÇADA EM 02 FOLHAS, ABERTURA LADO INTERNO, 1,40x2,10x12cm, COMPLETA COM BATENTE, FECHADURA, DOBRADIÇA, GUARNIÇÃO, PINOS, COM VIDRO 2 VIDROS CENTRAIS. FORNECIMENTO, INSTALAÇÃO E PINTURA.</t>
  </si>
  <si>
    <t>AR CONDICIONADO SPLIT, CASSETE (TETO) INVERTER, 60000 BTU/H, CICLO FRIO - FORNECIMENTO E INSTALAÇÃO.</t>
  </si>
  <si>
    <t>DESINSTALAÇÃO DE PISO FLUTUANTE DE MADEIRA E INCLUSO TRANSPORTE, DISTÂNCIA MÁXIMA 2km</t>
  </si>
  <si>
    <t>INSTALAÇÃO DE PISO FLUTUANTE DE MADEIRA REAPROVEITADO  (10% DE PERDA), INCLUSO APLICAÇÃO DE VERNIZ</t>
  </si>
  <si>
    <t>INSTALAÇÃO DE PISO FLUTUANTE DE MADEIRA, INCLUSO APLICAÇÃO DE VERNIZ</t>
  </si>
  <si>
    <t>PAINEL DE LÃ DE ROCHA PARA ISOLAMENTO ACÚSTICO EM PAREDES</t>
  </si>
  <si>
    <t>AR CONDICIONADO SPLIT, (PISO/TETO) INVERTER, 60000 BTU/H, CICLO FRIO - FORNECIMENTO E INSTALAÇÃO.</t>
  </si>
  <si>
    <t>SINALIZAÇÃO DE SAÍDA DE EMERGÊNCIA</t>
  </si>
  <si>
    <t>TATUÍ, 11 DE SETEMBRO DE 2024.</t>
  </si>
  <si>
    <r>
      <t>SINAPI (</t>
    </r>
    <r>
      <rPr>
        <sz val="9"/>
        <color theme="1"/>
        <rFont val="Arial"/>
        <family val="2"/>
      </rPr>
      <t>JUN/2024)</t>
    </r>
  </si>
  <si>
    <r>
      <t xml:space="preserve">SIURB </t>
    </r>
    <r>
      <rPr>
        <sz val="9"/>
        <color theme="1"/>
        <rFont val="Arial"/>
        <family val="2"/>
      </rPr>
      <t>(JAN/2024)</t>
    </r>
  </si>
  <si>
    <t>PAREDE COM SISTEMA EM CHAPAS DE GESSO PARA DRYWALL, USO INTERNO, COM UMA FACE SIMPLES E ESTRUTURA METÁLICA COM GUIAS SIMPLES, SEM VÃOS. (FECHAMENTO DE SHAFT)</t>
  </si>
  <si>
    <t xml:space="preserve">PAREDE COM SISTEMA EM CHAPAS DE GESSO PARA DRYWALL, USO INTERNO, COM DUAS FACES SIMPLES E ESTRUTURA METÁLICA COM GUIAS SIMPLES PARA PAREDES COM ÁREA LÍQUIDA MAIOR OU IGUAL A 6 M2, COM VÃOS. </t>
  </si>
  <si>
    <t>PAREDE COM SISTEMA EM CHAPAS DE GESSO PARA DRYWALL, USO INTERNO, COM DUAS FACES SIMPLES E ESTRUTURA METÁLICA COM GUIAS DUPLAS, SEM VÃOS.</t>
  </si>
  <si>
    <t>FORRO EM DRYWALL, PARA AMBIENTES COMERCIAIS, INCLUSIVE ESTRUTURA BIRECIONAL DE FIXAÇÃO.</t>
  </si>
  <si>
    <t xml:space="preserve">FORRO EM DRYWALL, PARA AMBIENTES COMERCIAIS, INCLUSIVE ESTRUTURA BIRECIONAL DE FIXAÇÃO. </t>
  </si>
  <si>
    <t>cj</t>
  </si>
  <si>
    <t>BOLETINS REFERÊNCIA: SINAPI NÃO DESONERADO (JUNHO/2024) / SIURB NÃO DESONERADO(JANEIRO 2024)</t>
  </si>
  <si>
    <t>ART nº11873750</t>
  </si>
  <si>
    <t>Assinatura do Responsável Técnico pelo orçamento</t>
  </si>
  <si>
    <t>Data</t>
  </si>
  <si>
    <t>PORTA DE MADEIRA TIPO REMOVÍVEIS, EM MADEIRA MACIÇA, 7,00x2,50, COM ISOLAMENTO ACÚSTICO, COMPLETA COM BATENTE, FECHADURA, DOBRADIÇA, GUARNIÇÃO, PINOS. FORNECIMENTO, INSTALAÇÃO E PINTURA.</t>
  </si>
  <si>
    <t>Engº Civil - Rodrigo Rodrigues de Lima - CREA/SP: 5069705984</t>
  </si>
  <si>
    <t>MAPA DE COTAÇÃO</t>
  </si>
  <si>
    <t>DATA BASE:</t>
  </si>
  <si>
    <t>CÓDIGO:</t>
  </si>
  <si>
    <t>SERVIÇO:</t>
  </si>
  <si>
    <t>CONSUMOS</t>
  </si>
  <si>
    <t>COMPONENTES</t>
  </si>
  <si>
    <t>UNID:</t>
  </si>
  <si>
    <t>h</t>
  </si>
  <si>
    <t>RR.2024.01</t>
  </si>
  <si>
    <t>R$</t>
  </si>
  <si>
    <t>Mão de obra especializada para remoção de ar condicionado</t>
  </si>
  <si>
    <t>Santos KV Refrigeração e ar condicionado (CNPJ: 29.041.180/0001-31)</t>
  </si>
  <si>
    <t>RR.2024.02</t>
  </si>
  <si>
    <t>RR.2024.03</t>
  </si>
  <si>
    <t>MECÂNICO REFRIGERADOR</t>
  </si>
  <si>
    <t>AJUDANTE ESPECIALIZADO</t>
  </si>
  <si>
    <t>ARRUELA EM AÇO GALVANIZADO, DIÂMETRO EXTERNO = 35MM, DIAMETRO DO FURO =18MM</t>
  </si>
  <si>
    <t>BUCHA DE NYLON SEM ABA S10</t>
  </si>
  <si>
    <t>CHUMBADOR DE AÇO ZINCADO, DIAMETRO 1/4" X 40MM</t>
  </si>
  <si>
    <t>REFERÊNCIA SINAPI</t>
  </si>
  <si>
    <t>REFERÊNCIA MERCADO</t>
  </si>
  <si>
    <t>PARAFUSO DE AÇO ZINCADO, SEXTAVADO, COM ROSCA INTERNA, DIÂMETRO 5/16", COMPRIMENTO 3/4", COM PORCA E ARRUELA LISA LEVE</t>
  </si>
  <si>
    <t>PARAFUSO DE AÇO ZINCADO, SEXTAVADO, COM ROSCA INTERNA, DIÂMETRO 3/8", COMPRIMENTO 80MM</t>
  </si>
  <si>
    <t>TUBO EM COBRE FLEXÍVEL, DN 3/8", COM ISOLAMENTO, INSTALADO EM RAMAL DE ALIMENTAÇÃO DE AR CONDICIONADO COM CONDENSADORA INDIVIDUAL</t>
  </si>
  <si>
    <t>RR.2024.04</t>
  </si>
  <si>
    <t>PEDREIRO</t>
  </si>
  <si>
    <t>DISPENSER PAPEL HIGIÊICO- TIPO ROLÃO (300/500M) - PREMISSE - LINHA CLEAN VELOX - BRANCO CÓD.: C19650</t>
  </si>
  <si>
    <t>AGROMETAL COMERCIAL DE FERRAGENS LTDA (48.539.548/0001-30)</t>
  </si>
  <si>
    <t>RR.2024.05</t>
  </si>
  <si>
    <t>SERVENTE</t>
  </si>
  <si>
    <t>WATPLAST INDUSTRIA E COMERCIO LTDA (12.975.313/0001-44)</t>
  </si>
  <si>
    <t>MAPA TÁTIL EM ACRÍLICO</t>
  </si>
  <si>
    <t>TOTEM EM AÇO</t>
  </si>
  <si>
    <t>MAPA TÁTIL COM TOTEM</t>
  </si>
  <si>
    <t>DESCRIÇÃO:</t>
  </si>
  <si>
    <t>RR.2024.06</t>
  </si>
  <si>
    <t>TOTAL FORROS E ISOLAMENTOS (41.385.789/0001-23)</t>
  </si>
  <si>
    <t>PAINEL DE LÃ DE ROCHA 50MM</t>
  </si>
  <si>
    <t>RR.2024.07</t>
  </si>
  <si>
    <t>PAINEL DE LÃ DE ROCHA PARA ISOLAMENTO ACÚSTICO EM FORROS</t>
  </si>
  <si>
    <t>m³/mês</t>
  </si>
  <si>
    <t>REFERÊNCIA SINAPI / SIURB</t>
  </si>
  <si>
    <t>ANDAIMES METÁLICOS - FORNECIMENTO</t>
  </si>
  <si>
    <t xml:space="preserve">TUBO DE COBRE FLEXIVEL, D = 3/4 ", E = 0,79 MM, PARA AR-CONDICIONADO/ INSTALACOES GAS RESIDENCIAIS E COMERCIAIS     </t>
  </si>
  <si>
    <t xml:space="preserve">TUBO DE BORRACHA ELASTOMERICA FLEXIVEL, PRETA, PARA ISOLAMENTO TERMICO DE TUBULACAO, DN 3/8" (10 MM), E= 19 MM, COEFICIENTE DE CONDUTIVIDADE TERMICA 0,036W/MK, VAPOR DE AGUA MAIOR OU IGUAL A 10.000            </t>
  </si>
  <si>
    <t xml:space="preserve">TUBO DE BORRACHA ELASTOMERICA FLEXIVEL, PRETA, PARA ISOLAMENTO TERMICO DE TUBULACAO, DN 3/4" (18 MM), E= 32 MM, COEFICIENTE DE CONDUTIVIDADE TERMICA 0,036W/MK, VAPOR DE AGUA MAIOR OU IGUAL A 10.000      </t>
  </si>
  <si>
    <t>RR.2024.08</t>
  </si>
  <si>
    <t>JANELA DE MADEIRA - CEDRINHO/ANGELIM OU EQUIVALENTE DA REGIÃO - DE ABRIR COM 2 FOLHAS, COM BATENTE, ALIZAR E FERRAGENS. EXCLUSIVE VIDROS, ACABAMENTO E CONTRAMARCO.</t>
  </si>
  <si>
    <t>PRESOT MATERIAIS DE CONSTRUCAO E TRANSPORTE LTDA (CNPJ: 20.443.328/0001-90)</t>
  </si>
  <si>
    <t>CARPINTEIRO DE ESQUADRIA</t>
  </si>
  <si>
    <t>RR.2024.09</t>
  </si>
  <si>
    <t>JANELA DE MADEIRA - CEDRINHO/ANGELIM OU EQUIVALENTE DA REGIÃO - DE ABRIR COM 2 FOLHAS, COM BATENTE, ALIZAR E FERRAGENS. EXCLUSIVE VIDROS, ACABAMENTO E CONTRAMARCO. FORNECIMENTO, INSTALAÇÃO E PINTURA.</t>
  </si>
  <si>
    <t>PINTOR</t>
  </si>
  <si>
    <t>DILUENTE AGUARRAS</t>
  </si>
  <si>
    <t>l</t>
  </si>
  <si>
    <t>VERNIZ TIPO COPAL PARA MEDEIRA, PARA MADEIRA, BRILHANTE, USO INTERNO</t>
  </si>
  <si>
    <t xml:space="preserve">PORTA DE MADEIRA LISA ENCABEÇADA EM 02 FOLHAS, ABERTURA LADO INTERNO, 1,40x2,10x12cm, COMPLETA COM BATENTE, FECHADURA, DOBRADIÇA, GUARNIÇÃO, PINOS, COM VIDRO 2 VIDROS CENTRAIS. </t>
  </si>
  <si>
    <t>RR.2024.10</t>
  </si>
  <si>
    <t>PORTA DE MADEIRA LISA ENCABEÇADA EM 02 FOLHAS, ABERTURA LADO EXTERNO, 1,60x2,10x12cm, COMPLETA COM BATENTE, FECHADURA, DOBRADIÇA, GUARNIÇÃO, BARRAS ANTIPÂNICO, PINOS, COM VIDRO 2 VIDROS CENTRAIS.</t>
  </si>
  <si>
    <t>RR.2024.11</t>
  </si>
  <si>
    <t>PORTA DE MADEIRA LISA ENCABEÇADA EM 02 FOLHAS, ABERTURA LADO EXTERNO, 2,00x2,10x12cm, COMPLETA COM BATENTE, FECHADURA, DOBRADIÇA, GUARNIÇÃO, BARRAS ANTIPÂNICO, PINOS, COM VIDRO 2 VIDROS CENTRAIS.</t>
  </si>
  <si>
    <t>RR.2024.12</t>
  </si>
  <si>
    <t>PORTA DE MADEIRA TIPO REMOVÍVEIS, EM MADEIRA MACIÇA, 7,00x2,50, COM ISOLAMENTO ACÚSTICO, COMPLETA COM BATENTE, FECHADURA, DOBRADIÇA, GUARNIÇÃO, PINOS.</t>
  </si>
  <si>
    <t>RR.2024.13</t>
  </si>
  <si>
    <t>ENCANADOR</t>
  </si>
  <si>
    <t xml:space="preserve">PARAFUSO NIQUELADO 3 1/2" COM ACABAMENTO CROMADO PARA FIXAR PECA SANITARIA, INCLUI PORCA CEGA, ARRUELA E BUCHA DE NYLON TAMANHO S-8               </t>
  </si>
  <si>
    <t xml:space="preserve">REJUNTE EPOXI, QUALQUER COR  </t>
  </si>
  <si>
    <t>LAVATÓRIO LOUÇA SUSPENSA BRANCA COM COLUNA MODELO PCD</t>
  </si>
  <si>
    <t>ROCA SANITÁRIOS BRASIL LTDA (CNPJ: 75.801.902/0001-26)</t>
  </si>
  <si>
    <t>kg</t>
  </si>
  <si>
    <t>RR.2024.14</t>
  </si>
  <si>
    <t>TORNEIRA C/ ACIONAMENTO POR ALAVANCA (CLÍNICA) 1/2"</t>
  </si>
  <si>
    <t>RABICHO DE METAL CROMADO FLEXÍVEL PARA LAVATÓRIO (1/2"X30)CM</t>
  </si>
  <si>
    <t>FITA DE TEFLON - 3/4</t>
  </si>
  <si>
    <t>SIFÃO DE METAL CROMADO - 1"</t>
  </si>
  <si>
    <t>VÁLVULA DE METLA CROMADO - 1"</t>
  </si>
  <si>
    <t>MASSA PLÁSTICA PARA MARMORE/GRANITO</t>
  </si>
  <si>
    <t>RR.2024.15</t>
  </si>
  <si>
    <t>MARMORISTA/GRANITEIRO</t>
  </si>
  <si>
    <t>SUPORTE MAO-FRANCESA EM AÇO, ABAS IGUAIS 40 CM, CAPACIDADE MINIMA 70 KG, BRANCO</t>
  </si>
  <si>
    <t>BUCHA DE NYLON SEM ABA S10, COM PARAFUSO DE 6,10 X 65 MM EM AÇO ZINCADO COM ROSCA SOBERBA, CABEÇA CHATA E FENDA PHILLIPS</t>
  </si>
  <si>
    <t xml:space="preserve">GRANITO PARA BANCADA, POLIDO, TIPO ANDORINHA/ QUARTZ/ CASTELO/ CORUMBA OU OUTROS EQUIVALENTES DA REGIAO, E= *2,5* CM                </t>
  </si>
  <si>
    <t>RR.2024.16</t>
  </si>
  <si>
    <t>RR.2024.17</t>
  </si>
  <si>
    <t>RR.2024.18</t>
  </si>
  <si>
    <t xml:space="preserve">TUBO DE COBRE FLEXIVEL, D = 5/8 ", E = 0,79 MM, PARA AR-CONDICIONADO/ INSTALACOES GAS RESIDENCIAIS E COMERCIAIS                      </t>
  </si>
  <si>
    <t xml:space="preserve">TUBO DE BORRACHA ELASTOMERICA FLEXIVEL, PRETA, PARA ISOLAMENTO TERMICO DE TUBULACAO, DN 5/8" (15 MM), E= 19 MM, COEFICIENTE DE CONDUTIVIDADE TERMICA 0,036W/MK, VAPOR DE AGUA MAIOR OU IGUAL A 10.000     </t>
  </si>
  <si>
    <t>RR.2024.19</t>
  </si>
  <si>
    <t xml:space="preserve">TUBO DE BORRACHA ELASTOMERICA FLEXIVEL, PRETA, PARA ISOLAMENTO TERMICO DE TUBULACAO, DN 7/8" (22 MM), E= 32 MM, COEFICIENTE DE CONDUTIVIDADE TERMICA 0,036W/MK, VAPOR DE AGUA MAIOR OU IGUAL A 10.000     </t>
  </si>
  <si>
    <t>BRASTEK CLIMATIZAÇÃO E REFRIGERAÇÃO INDUSTRIAL (CNPJ: 59.404.608/0001-24)</t>
  </si>
  <si>
    <t>AR CONDICIONADO SPLIT, CASSETE (TETO) INVERTER, 60000 BTU/H, CICLO FRIO</t>
  </si>
  <si>
    <t>NAPOLI-AIR REFRIGERAÇÃO</t>
  </si>
  <si>
    <t>RR.2024.20</t>
  </si>
  <si>
    <t>RR.2024.21</t>
  </si>
  <si>
    <t>RR.2024.22</t>
  </si>
  <si>
    <t xml:space="preserve">TUBO DE COBRE FLEXIVEL, D = 1/4 ", E = 0,79 MM, PARA AR-CONDICIONADO/ INSTALACOES GAS RESIDENCIAIS E COMERCIAIS          </t>
  </si>
  <si>
    <t xml:space="preserve">TUBO DE COBRE FLEXIVEL, D = 1/2 ", E = 0,79 MM, PARA AR-CONDICIONADO/ INSTALACOES GAS RESIDENCIAIS E COMERCIAIS                         </t>
  </si>
  <si>
    <t xml:space="preserve">TUBO DE BORRACHA ELASTOMERICA FLEXIVEL, PRETA, PARA ISOLAMENTO TERMICO DE TUBULACAO, DN 1/4" (6 MM), E= 9 MM, COEFICIENTE DE CONDUTIVIDADE TERMICA 0,036W/MK, VAPOR DE AGUA MAIOR OU IGUAL A 10.000             </t>
  </si>
  <si>
    <t xml:space="preserve">TUBO DE BORRACHA ELASTOMERICA FLEXIVEL, PRETA, PARA ISOLAMENTO TERMICO DE TUBULACAO, DN 1/2" (12 MM), E= 19 MM, COEFICIENTE DE CONDUTIVIDADE TERMICA 0,036W/MK, VAPOR DE AGUA MAIOR OU IGUAL A 10.000         </t>
  </si>
  <si>
    <t>TOTAL GERAL (INCLUSO BDI =25%):</t>
  </si>
  <si>
    <t>TOTAL + BDI (25%)</t>
  </si>
  <si>
    <t>RR.2024.23</t>
  </si>
  <si>
    <t>AR CONDICIONADO SPLIT, (PISO/TETO) INVERTER, 60000 BTU/H, CICLO FRIO.</t>
  </si>
  <si>
    <t xml:space="preserve">ACABAMENTO PARA VALVULA DE DESCARGA PCD COM ALAVANCA </t>
  </si>
  <si>
    <t>RR.2024.24</t>
  </si>
  <si>
    <t>ACABAMENTO PARA VALVULA DE DESCARGA PCD COM ALAVANCA, INCLUSO INSTALAÇÃO</t>
  </si>
  <si>
    <t>MERC - Comércio de Materiais para Construção Ltda (CNPJ: 08.760.239/0001-71)</t>
  </si>
  <si>
    <t>RR.2024.25</t>
  </si>
  <si>
    <t>ART FLEX DIVIDÓRIAS SANITÁRIAS</t>
  </si>
  <si>
    <t>KIT DE DIVISÓRIA EM TS PARA SANITÁRIOS COM PORTA. FORNECIMENTO E INSTALAÇÃO</t>
  </si>
  <si>
    <t>RR.2024.26</t>
  </si>
  <si>
    <t>PROSCÊNIO SOLUÇÕES CÊNICAS</t>
  </si>
  <si>
    <t>RR.2024.27</t>
  </si>
  <si>
    <t>INSTALAÇÃO DE PISO FLUTUANTE DE MADEIRA REAPROVEITADO, INCLUSO APLICAÇÃO DE VERNIZ (INSUMO)</t>
  </si>
  <si>
    <t>INSTALAÇÃO DE PISO FLUTUANTE DE MADEIRA REAPROVEITADO, INCLUSO APLICAÇÃO DE VERNIZ (MÃO DE OBRA)</t>
  </si>
  <si>
    <t>RR.2024.28</t>
  </si>
  <si>
    <t>RR.2024.29</t>
  </si>
  <si>
    <t>AUXILIAR DE ELETRICISTA COM ENCARGOS COMPLEMENTARES</t>
  </si>
  <si>
    <t xml:space="preserve">TERMINAL A COMPRESSAO EM COBRE ESTANHADO PARA CABO 25 MM2, 1 FURO E 1 COMPRESSAO, PARA PARAFUSO DE FIXACAO M8 </t>
  </si>
  <si>
    <t>REFERÊNCIA SINAPI / MERCADO</t>
  </si>
  <si>
    <t>ELETRICISTA COM ENCARGOS COMPLEMENTARES</t>
  </si>
  <si>
    <t xml:space="preserve">DISJUNTOR BIPOLAR TIPO DIN, CORRENTE NOMINAL DE 80A </t>
  </si>
  <si>
    <t>SANTIL COMERCIAL ELETRICA LTDA (CNPJ:49.474.398/0001-97)</t>
  </si>
  <si>
    <t>RR.2024.30</t>
  </si>
  <si>
    <t>DISJUNTOR TRIPOLAR TIPO DIN, CORRENTE NOMINAL DE 100A</t>
  </si>
  <si>
    <t xml:space="preserve">TERMINAL A COMPRESSAO EM COBRE ESTANHADO PARA CABO 35 MM2, 1 FURO E 1 COMPRESSAO, PARA PARAFUSO DE FIXACAO M8       </t>
  </si>
  <si>
    <t>RR.2024.31</t>
  </si>
  <si>
    <t>DISJUNTOR TRIPOLAR TIPO DIN, CORRENTE NOMINAL DE 125A</t>
  </si>
  <si>
    <t xml:space="preserve">TERMINAL A COMPRESSAO EM COBRE ESTANHADO PARA CABO 50 MM2, 1 FURO E 1 COMPRESSAO, PARA PARAFUSO DE FIXACAO M8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</si>
  <si>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RR.2024.32</t>
  </si>
  <si>
    <t>DISJUNTOR TRIPOLAR TIPO DIN, CORRENTE NOMINAL DE 63A</t>
  </si>
  <si>
    <t>RR.2024.33</t>
  </si>
  <si>
    <t xml:space="preserve">TERMINAL A COMPRESSAO EM COBRE ESTANHADO PARA CABO 4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</si>
  <si>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TERMINAL A COMPRESSAO EM COBRE ESTANHADO PARA CABO 16 MM2, 1 FURO E 1 COMPRESSAO, PARA PARAFUSO DE FIXACAO M6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</si>
  <si>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RR.2024.34</t>
  </si>
  <si>
    <t>SUPORTE VERTICAL 50x50mm</t>
  </si>
  <si>
    <t>RR.2024.35</t>
  </si>
  <si>
    <t>RR.2024.36</t>
  </si>
  <si>
    <t>RR.2024.37</t>
  </si>
  <si>
    <t>RR.2024.38</t>
  </si>
  <si>
    <t>ELETROCALHA EM CHAPA DE AÇO PERFURADA 50x50mm - SEM TAMPA</t>
  </si>
  <si>
    <t>TAMPA TIPO U PARA ELETROCALHA EM CHAPA DE AÇO PERFURADA 50x50mm</t>
  </si>
  <si>
    <t>RR.2024.39</t>
  </si>
  <si>
    <t>PLACA 4X2" FURO CENTRAL, INCLUINDO SUPORTE E PLACA</t>
  </si>
  <si>
    <t>RR.2024.40</t>
  </si>
  <si>
    <t>RR.2024.41</t>
  </si>
  <si>
    <t>RR.2024.42</t>
  </si>
  <si>
    <t>CÂMERA DE SEGURANÇA</t>
  </si>
  <si>
    <t>MONITOR COM SUPORTE</t>
  </si>
  <si>
    <t>RR.2024.43</t>
  </si>
  <si>
    <t>RR.2024.44</t>
  </si>
  <si>
    <t>RR.2024.45</t>
  </si>
  <si>
    <t>RR.2024.46</t>
  </si>
  <si>
    <t>ENFOQUE VISUAL (CNPJ:53.982.666/0001-59)</t>
  </si>
  <si>
    <t>RR.2024.47</t>
  </si>
  <si>
    <t>ESPELHO DE PAREDE (AMADEUS) ESTILO CONTEMPORÂNEO PARA SALA DE DANÇA PROFISSIONAL ESP. 4mm ALTA RESISTÊNCIA</t>
  </si>
  <si>
    <t>ART VIDROS &amp; BOX</t>
  </si>
  <si>
    <t>VIDRACEIRO</t>
  </si>
  <si>
    <t>RR.2024.48</t>
  </si>
  <si>
    <t>MadeiraMadeira Comércio Eletrônico S/A (CNPJ:10.490.181/0001-35)</t>
  </si>
  <si>
    <t>RR.2024.49</t>
  </si>
  <si>
    <t>RR.2024.50</t>
  </si>
  <si>
    <t xml:space="preserve">BIGPLAST COMERCIO DE EMBALAGENS </t>
  </si>
  <si>
    <t>RR.2024.51</t>
  </si>
  <si>
    <t xml:space="preserve">BARRA PARA PORTA </t>
  </si>
  <si>
    <t xml:space="preserve">REVESTIMENTO DE IMPACTO PARA PORTA </t>
  </si>
  <si>
    <t>PHD Barras de Apoio Ltda (CNPJ:10.429.095/0001-17)</t>
  </si>
  <si>
    <t>RR.2024.52</t>
  </si>
  <si>
    <t>RR.2024.53</t>
  </si>
  <si>
    <t>BARRAS E SUPORTES DE APOIO</t>
  </si>
  <si>
    <t>BARRAS E SUPORTES DE APOIO PARA BANHEIROS PCR</t>
  </si>
  <si>
    <t>DISPOSITIVO DE ALARME DE EMERGÊNCIA PARA BANHEIROS PCR</t>
  </si>
  <si>
    <t>BARRA E REVESTIMENTO DE IMPACTO PARA PORTA DE BANHEIROS PCR</t>
  </si>
  <si>
    <t>LAVATÓRIO LOUÇA SUSPENSA BRANCA COM COLUNA MODELO PCR, INCLUSO TORNEIRA C/ ACIONAMENTO POR ALAVANCA, VÁLVULA, RABICHO FLEXÍVEL E SIFÃO - FORNECIMENTO E INSTALAÇÃO.</t>
  </si>
  <si>
    <t>Nº ART: 2620241603915</t>
  </si>
  <si>
    <t xml:space="preserve">BANCADA DE GRANITO BRANCO POLAR, PARA LAVATÓRIO - FORNECIMENTO E INSTALAÇÃO </t>
  </si>
  <si>
    <t>CUBA QUADRADA PARA LAVATÓRIO, TIPO SEMI ENCAIXE (CÓD: 1730250013300)</t>
  </si>
  <si>
    <t xml:space="preserve">LAVATÓRIO QUADRADO, SEMI ENCAIXE 410x410MM, INCLUSO VÁLVULA, SIFÃO E RABICHO FLEXÍVEL. FORNECIMENTO E INSTALAÇÃO </t>
  </si>
  <si>
    <t>nome completo da empresa</t>
  </si>
  <si>
    <t>ENDEREÇO COMPLETO</t>
  </si>
  <si>
    <t>EMAIL</t>
  </si>
  <si>
    <t>TELEFONE</t>
  </si>
  <si>
    <t>CONTATO</t>
  </si>
  <si>
    <t>TATUÍ, 17 DE OUTUBRO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</si>
</sst>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2" fillId="3" borderId="4" xfId="1" applyFont="1" applyFill="1" applyBorder="1" applyAlignment="1">
      <alignment vertical="center" wrapText="1"/>
    </xf>
    <xf numFmtId="44" fontId="3" fillId="0" borderId="0" xfId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3" borderId="5" xfId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3" borderId="4" xfId="1" applyFont="1" applyFill="1" applyBorder="1" applyAlignment="1">
      <alignment vertical="center" wrapText="1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1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6" xfId="2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14" fontId="15" fillId="0" borderId="15" xfId="0" applyNumberFormat="1" applyFont="1" applyBorder="1" applyAlignment="1" applyProtection="1">
      <alignment horizontal="center"/>
      <protection locked="0"/>
    </xf>
    <xf numFmtId="14" fontId="15" fillId="0" borderId="7" xfId="0" applyNumberFormat="1" applyFont="1" applyBorder="1" applyAlignment="1" applyProtection="1">
      <alignment horizontal="center"/>
      <protection locked="0"/>
    </xf>
    <xf numFmtId="0" fontId="15" fillId="0" borderId="2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8">
    <cellStyle name="Data" xfId="7" xr:uid="{EC5BCF93-26AF-4E69-A55D-6E41DF4C5F31}"/>
    <cellStyle name="Hiperlink" xfId="2" builtinId="8"/>
    <cellStyle name="Início do Projeto" xfId="4" xr:uid="{EFDE2784-6136-4413-AB20-F83DB60214B9}"/>
    <cellStyle name="Moeda" xfId="1" builtinId="4"/>
    <cellStyle name="Nome" xfId="5" xr:uid="{9EB1A011-19EC-409B-8782-06F1A0868965}"/>
    <cellStyle name="Normal" xfId="0" builtinId="0"/>
    <cellStyle name="Tarefa" xfId="6" xr:uid="{0FB94C73-B9AE-4865-95C4-1495A1DBC1E6}"/>
    <cellStyle name="zTextoOculto" xfId="3" xr:uid="{58C0AEFB-E4AD-412C-AF68-49C41297A44F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535833</xdr:colOff>
      <xdr:row>0</xdr:row>
      <xdr:rowOff>33378</xdr:rowOff>
    </xdr:from>
    <xdr:to>
      <xdr:col>2</xdr:col>
      <xdr:colOff>226747</xdr:colOff>
      <xdr:row>4</xdr:row>
      <xdr:rowOff>85724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94C2EA-2697-420C-8458-EDD7BB085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6200000">
          <a:off x="683729" y="-114518"/>
          <a:ext cx="976271" cy="1272064"/>
        </a:xfrm>
        <a:prstGeom prst="rect">
          <a:avLst/>
        </a:prstGeom>
      </xdr:spPr>
    </xdr:pic>
    <xdr:clientData/>
  </xdr:twoCellAnchor>
  <xdr:twoCellAnchor editAs="oneCell">
    <xdr:from>
      <xdr:col>8</xdr:col>
      <xdr:colOff>1738612</xdr:colOff>
      <xdr:row>0</xdr:row>
      <xdr:rowOff>237864</xdr:rowOff>
    </xdr:from>
    <xdr:to>
      <xdr:col>9</xdr:col>
      <xdr:colOff>228600</xdr:colOff>
      <xdr:row>3</xdr:row>
      <xdr:rowOff>56197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DD2B33D-1F2A-4707-9541-3BAE396F6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4212" y="237864"/>
          <a:ext cx="1280813" cy="551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drigorodrigues.eng.b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odrigorodrigues.eng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J61"/>
  <sheetViews>
    <sheetView tabSelected="1" view="pageBreakPreview" zoomScaleNormal="100" zoomScaleSheetLayoutView="100" workbookViewId="0">
      <selection activeCell="A10" sqref="A10"/>
    </sheetView>
  </sheetViews>
  <sheetFormatPr defaultColWidth="9.1796875" defaultRowHeight="14" x14ac:dyDescent="0.35"/>
  <cols>
    <col min="1" max="1" width="9.1796875" style="2"/>
    <col min="2" max="2" width="17.453125" style="2" customWidth="1"/>
    <col min="3" max="3" width="14" style="2" customWidth="1"/>
    <col min="4" max="4" width="136.26953125" style="4" customWidth="1"/>
    <col min="5" max="5" width="10.26953125" style="2" customWidth="1"/>
    <col min="6" max="6" width="12" style="14" customWidth="1"/>
    <col min="7" max="7" width="14.26953125" style="28" bestFit="1" customWidth="1"/>
    <col min="8" max="8" width="15.1796875" style="19" customWidth="1"/>
    <col min="9" max="9" width="14.26953125" style="19" bestFit="1" customWidth="1"/>
    <col min="10" max="10" width="18" style="19" bestFit="1" customWidth="1"/>
    <col min="11" max="16384" width="9.1796875" style="1"/>
  </cols>
  <sheetData>
    <row r="1" spans="1:10" ht="28" x14ac:dyDescent="0.35">
      <c r="A1" s="52" t="s">
        <v>269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35">
      <c r="A2" s="55" t="s">
        <v>270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x14ac:dyDescent="0.35">
      <c r="A3" s="55" t="s">
        <v>271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14.5" x14ac:dyDescent="0.35">
      <c r="A4" s="58" t="s">
        <v>272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x14ac:dyDescent="0.35">
      <c r="A5" s="59" t="s">
        <v>273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x14ac:dyDescent="0.35">
      <c r="A6" s="49" t="s">
        <v>85</v>
      </c>
      <c r="B6" s="50"/>
      <c r="C6" s="50"/>
      <c r="D6" s="50"/>
      <c r="E6" s="50"/>
      <c r="F6" s="50"/>
      <c r="G6" s="50"/>
      <c r="H6" s="50"/>
      <c r="I6" s="50"/>
      <c r="J6" s="51"/>
    </row>
    <row r="7" spans="1:10" ht="15.5" x14ac:dyDescent="0.35">
      <c r="A7" s="46" t="s">
        <v>62</v>
      </c>
      <c r="B7" s="47"/>
      <c r="C7" s="47"/>
      <c r="D7" s="47"/>
      <c r="E7" s="47"/>
      <c r="F7" s="47"/>
      <c r="G7" s="47"/>
      <c r="H7" s="47"/>
      <c r="I7" s="47"/>
      <c r="J7" s="48"/>
    </row>
    <row r="8" spans="1:10" ht="15.5" x14ac:dyDescent="0.35">
      <c r="A8" s="46" t="s">
        <v>67</v>
      </c>
      <c r="B8" s="47"/>
      <c r="C8" s="47"/>
      <c r="D8" s="47"/>
      <c r="E8" s="47"/>
      <c r="F8" s="47"/>
      <c r="G8" s="47"/>
      <c r="H8" s="47"/>
      <c r="I8" s="47"/>
      <c r="J8" s="48"/>
    </row>
    <row r="9" spans="1:10" s="2" customFormat="1" x14ac:dyDescent="0.35">
      <c r="A9" s="67" t="s">
        <v>274</v>
      </c>
      <c r="B9" s="68"/>
      <c r="C9" s="68"/>
      <c r="D9" s="68"/>
      <c r="E9" s="68"/>
      <c r="F9" s="68"/>
      <c r="G9" s="68"/>
      <c r="H9" s="68"/>
      <c r="I9" s="68"/>
      <c r="J9" s="69"/>
    </row>
    <row r="10" spans="1:10" s="5" customFormat="1" ht="15.5" x14ac:dyDescent="0.35">
      <c r="A10" s="2"/>
      <c r="B10" s="2"/>
      <c r="C10" s="2"/>
      <c r="D10" s="4"/>
      <c r="E10" s="2"/>
      <c r="F10" s="14"/>
      <c r="G10" s="28"/>
      <c r="H10" s="19"/>
      <c r="I10" s="19"/>
      <c r="J10" s="19"/>
    </row>
    <row r="11" spans="1:10" ht="28" x14ac:dyDescent="0.35">
      <c r="A11" s="3" t="s">
        <v>8</v>
      </c>
      <c r="B11" s="3" t="s">
        <v>7</v>
      </c>
      <c r="C11" s="3" t="s">
        <v>6</v>
      </c>
      <c r="D11" s="3" t="s">
        <v>9</v>
      </c>
      <c r="E11" s="3" t="s">
        <v>5</v>
      </c>
      <c r="F11" s="15" t="s">
        <v>10</v>
      </c>
      <c r="G11" s="26" t="s">
        <v>23</v>
      </c>
      <c r="H11" s="16" t="s">
        <v>21</v>
      </c>
      <c r="I11" s="16" t="s">
        <v>22</v>
      </c>
      <c r="J11" s="21" t="s">
        <v>191</v>
      </c>
    </row>
    <row r="12" spans="1:10" x14ac:dyDescent="0.35">
      <c r="A12" s="8"/>
      <c r="B12" s="9"/>
      <c r="C12" s="9"/>
      <c r="D12" s="10"/>
      <c r="E12" s="9"/>
      <c r="F12" s="13"/>
      <c r="G12" s="17"/>
      <c r="H12" s="17"/>
      <c r="I12" s="17"/>
      <c r="J12" s="22"/>
    </row>
    <row r="13" spans="1:10" x14ac:dyDescent="0.35">
      <c r="A13" s="66" t="s">
        <v>30</v>
      </c>
      <c r="B13" s="66"/>
      <c r="C13" s="66"/>
      <c r="D13" s="66"/>
      <c r="E13" s="66"/>
      <c r="F13" s="66"/>
      <c r="G13" s="66"/>
      <c r="H13" s="66"/>
      <c r="I13" s="66"/>
      <c r="J13" s="24">
        <f>SUM(J14:J19)</f>
        <v>0</v>
      </c>
    </row>
    <row r="14" spans="1:10" x14ac:dyDescent="0.35">
      <c r="A14" s="6">
        <v>2</v>
      </c>
      <c r="B14" s="12" t="s">
        <v>2</v>
      </c>
      <c r="C14" s="7"/>
      <c r="D14" s="7"/>
      <c r="E14" s="7"/>
      <c r="F14" s="25"/>
      <c r="G14" s="27"/>
      <c r="H14" s="18"/>
      <c r="I14" s="18"/>
      <c r="J14" s="23"/>
    </row>
    <row r="15" spans="1:10" ht="25" x14ac:dyDescent="0.35">
      <c r="A15" s="29" t="s">
        <v>13</v>
      </c>
      <c r="B15" s="29" t="s">
        <v>77</v>
      </c>
      <c r="C15" s="29">
        <v>96370</v>
      </c>
      <c r="D15" s="30" t="s">
        <v>79</v>
      </c>
      <c r="E15" s="29" t="s">
        <v>0</v>
      </c>
      <c r="F15" s="31">
        <v>3</v>
      </c>
      <c r="G15" s="20"/>
      <c r="H15" s="20"/>
      <c r="I15" s="20">
        <f t="shared" ref="I15" si="0">(H15+G15)*F15</f>
        <v>0</v>
      </c>
      <c r="J15" s="20">
        <f>I15*1.25</f>
        <v>0</v>
      </c>
    </row>
    <row r="16" spans="1:10" x14ac:dyDescent="0.35">
      <c r="A16" s="8"/>
      <c r="B16" s="11"/>
      <c r="C16" s="9"/>
      <c r="D16" s="10"/>
      <c r="E16" s="9"/>
      <c r="F16" s="13"/>
      <c r="G16" s="17"/>
      <c r="H16" s="17"/>
      <c r="I16" s="17"/>
      <c r="J16" s="22"/>
    </row>
    <row r="17" spans="1:10" x14ac:dyDescent="0.35">
      <c r="A17" s="6">
        <v>3</v>
      </c>
      <c r="B17" s="12" t="s">
        <v>3</v>
      </c>
      <c r="C17" s="7"/>
      <c r="D17" s="7"/>
      <c r="E17" s="7"/>
      <c r="F17" s="25"/>
      <c r="G17" s="27"/>
      <c r="H17" s="18"/>
      <c r="I17" s="18"/>
      <c r="J17" s="23"/>
    </row>
    <row r="18" spans="1:10" x14ac:dyDescent="0.35">
      <c r="A18" s="29" t="s">
        <v>17</v>
      </c>
      <c r="B18" s="29" t="s">
        <v>77</v>
      </c>
      <c r="C18" s="29">
        <v>96114</v>
      </c>
      <c r="D18" s="30" t="s">
        <v>82</v>
      </c>
      <c r="E18" s="29" t="s">
        <v>0</v>
      </c>
      <c r="F18" s="31">
        <v>55</v>
      </c>
      <c r="G18" s="20"/>
      <c r="H18" s="20"/>
      <c r="I18" s="20">
        <f t="shared" ref="I18" si="1">(H18+G18)*F18</f>
        <v>0</v>
      </c>
      <c r="J18" s="20">
        <f>I18*1.25</f>
        <v>0</v>
      </c>
    </row>
    <row r="19" spans="1:10" x14ac:dyDescent="0.35">
      <c r="A19" s="8"/>
      <c r="B19" s="11"/>
      <c r="C19" s="9"/>
      <c r="D19" s="10"/>
      <c r="E19" s="9"/>
      <c r="F19" s="13"/>
      <c r="G19" s="17"/>
      <c r="H19" s="17"/>
      <c r="I19" s="17"/>
      <c r="J19" s="22"/>
    </row>
    <row r="20" spans="1:10" x14ac:dyDescent="0.35">
      <c r="A20" s="66" t="s">
        <v>34</v>
      </c>
      <c r="B20" s="66"/>
      <c r="C20" s="66"/>
      <c r="D20" s="66"/>
      <c r="E20" s="66"/>
      <c r="F20" s="66"/>
      <c r="G20" s="66"/>
      <c r="H20" s="66"/>
      <c r="I20" s="66"/>
      <c r="J20" s="24">
        <f>SUM(J21:J28)</f>
        <v>0</v>
      </c>
    </row>
    <row r="21" spans="1:10" x14ac:dyDescent="0.35">
      <c r="A21" s="6">
        <v>2</v>
      </c>
      <c r="B21" s="12" t="s">
        <v>2</v>
      </c>
      <c r="C21" s="7"/>
      <c r="D21" s="7"/>
      <c r="E21" s="7"/>
      <c r="F21" s="25"/>
      <c r="G21" s="27"/>
      <c r="H21" s="18"/>
      <c r="I21" s="18"/>
      <c r="J21" s="23"/>
    </row>
    <row r="22" spans="1:10" ht="30.75" customHeight="1" x14ac:dyDescent="0.35">
      <c r="A22" s="29" t="s">
        <v>15</v>
      </c>
      <c r="B22" s="29" t="s">
        <v>77</v>
      </c>
      <c r="C22" s="29">
        <v>96359</v>
      </c>
      <c r="D22" s="30" t="s">
        <v>80</v>
      </c>
      <c r="E22" s="29" t="s">
        <v>0</v>
      </c>
      <c r="F22" s="31">
        <v>92</v>
      </c>
      <c r="G22" s="20"/>
      <c r="H22" s="20"/>
      <c r="I22" s="20">
        <f t="shared" ref="I22" si="2">(H22+G22)*F22</f>
        <v>0</v>
      </c>
      <c r="J22" s="20">
        <f t="shared" ref="J22:J24" si="3">I22*1.25</f>
        <v>0</v>
      </c>
    </row>
    <row r="23" spans="1:10" ht="25" x14ac:dyDescent="0.35">
      <c r="A23" s="29" t="s">
        <v>14</v>
      </c>
      <c r="B23" s="29" t="s">
        <v>77</v>
      </c>
      <c r="C23" s="29">
        <v>96360</v>
      </c>
      <c r="D23" s="30" t="s">
        <v>81</v>
      </c>
      <c r="E23" s="29" t="s">
        <v>0</v>
      </c>
      <c r="F23" s="31">
        <v>47</v>
      </c>
      <c r="G23" s="20"/>
      <c r="H23" s="20"/>
      <c r="I23" s="20">
        <f t="shared" ref="I23" si="4">(H23+G23)*F23</f>
        <v>0</v>
      </c>
      <c r="J23" s="20">
        <f t="shared" si="3"/>
        <v>0</v>
      </c>
    </row>
    <row r="24" spans="1:10" x14ac:dyDescent="0.35">
      <c r="A24" s="29" t="s">
        <v>16</v>
      </c>
      <c r="B24" s="29" t="s">
        <v>18</v>
      </c>
      <c r="C24" s="29" t="str">
        <f>'MAPA DE COTAÇÃO'!B65</f>
        <v>RR.2024.06</v>
      </c>
      <c r="D24" s="30" t="str">
        <f>'MAPA DE COTAÇÃO'!D65:J65</f>
        <v>PAINEL DE LÃ DE ROCHA PARA ISOLAMENTO ACÚSTICO EM PAREDES</v>
      </c>
      <c r="E24" s="29" t="str">
        <f>'MAPA DE COTAÇÃO'!B66</f>
        <v>m²</v>
      </c>
      <c r="F24" s="31">
        <f>F23+F22</f>
        <v>139</v>
      </c>
      <c r="G24" s="20"/>
      <c r="H24" s="20"/>
      <c r="I24" s="20">
        <f>(H24+G24)*F24</f>
        <v>0</v>
      </c>
      <c r="J24" s="20">
        <f t="shared" si="3"/>
        <v>0</v>
      </c>
    </row>
    <row r="25" spans="1:10" x14ac:dyDescent="0.35">
      <c r="A25" s="8"/>
      <c r="B25" s="11"/>
      <c r="C25" s="9"/>
      <c r="D25" s="10"/>
      <c r="E25" s="9"/>
      <c r="F25" s="13"/>
      <c r="G25" s="17"/>
      <c r="H25" s="17"/>
      <c r="I25" s="17"/>
      <c r="J25" s="22"/>
    </row>
    <row r="26" spans="1:10" x14ac:dyDescent="0.35">
      <c r="A26" s="6">
        <v>4</v>
      </c>
      <c r="B26" s="12" t="s">
        <v>3</v>
      </c>
      <c r="C26" s="7"/>
      <c r="D26" s="7"/>
      <c r="E26" s="7"/>
      <c r="F26" s="25"/>
      <c r="G26" s="27"/>
      <c r="H26" s="18"/>
      <c r="I26" s="18"/>
      <c r="J26" s="23"/>
    </row>
    <row r="27" spans="1:10" x14ac:dyDescent="0.35">
      <c r="A27" s="29" t="s">
        <v>19</v>
      </c>
      <c r="B27" s="29" t="s">
        <v>77</v>
      </c>
      <c r="C27" s="29">
        <v>96114</v>
      </c>
      <c r="D27" s="30" t="s">
        <v>83</v>
      </c>
      <c r="E27" s="29" t="s">
        <v>0</v>
      </c>
      <c r="F27" s="31">
        <v>325</v>
      </c>
      <c r="G27" s="20"/>
      <c r="H27" s="20"/>
      <c r="I27" s="20">
        <f t="shared" ref="I27" si="5">(H27+G27)*F27</f>
        <v>0</v>
      </c>
      <c r="J27" s="20">
        <f>I27*1.25</f>
        <v>0</v>
      </c>
    </row>
    <row r="28" spans="1:10" x14ac:dyDescent="0.35">
      <c r="A28" s="8"/>
      <c r="B28" s="11"/>
      <c r="C28" s="9"/>
      <c r="D28" s="10"/>
      <c r="E28" s="9"/>
      <c r="F28" s="13"/>
      <c r="G28" s="17"/>
      <c r="H28" s="17"/>
      <c r="I28" s="17"/>
      <c r="J28" s="22"/>
    </row>
    <row r="29" spans="1:10" x14ac:dyDescent="0.35">
      <c r="A29" s="66" t="s">
        <v>39</v>
      </c>
      <c r="B29" s="66"/>
      <c r="C29" s="66"/>
      <c r="D29" s="66"/>
      <c r="E29" s="66"/>
      <c r="F29" s="66"/>
      <c r="G29" s="66"/>
      <c r="H29" s="66"/>
      <c r="I29" s="66"/>
      <c r="J29" s="24">
        <f>SUM(J30:J37)</f>
        <v>0</v>
      </c>
    </row>
    <row r="30" spans="1:10" x14ac:dyDescent="0.35">
      <c r="A30" s="6">
        <v>2</v>
      </c>
      <c r="B30" s="12" t="s">
        <v>2</v>
      </c>
      <c r="C30" s="7"/>
      <c r="D30" s="7"/>
      <c r="E30" s="7"/>
      <c r="F30" s="25"/>
      <c r="G30" s="27"/>
      <c r="H30" s="18"/>
      <c r="I30" s="18"/>
      <c r="J30" s="23"/>
    </row>
    <row r="31" spans="1:10" ht="29.25" customHeight="1" x14ac:dyDescent="0.35">
      <c r="A31" s="29" t="s">
        <v>15</v>
      </c>
      <c r="B31" s="29" t="s">
        <v>77</v>
      </c>
      <c r="C31" s="29">
        <v>96359</v>
      </c>
      <c r="D31" s="30" t="s">
        <v>80</v>
      </c>
      <c r="E31" s="29" t="s">
        <v>0</v>
      </c>
      <c r="F31" s="31">
        <v>92</v>
      </c>
      <c r="G31" s="20"/>
      <c r="H31" s="20"/>
      <c r="I31" s="20">
        <f t="shared" ref="I31:I32" si="6">(H31+G31)*F31</f>
        <v>0</v>
      </c>
      <c r="J31" s="20">
        <f t="shared" ref="J31:J33" si="7">I31*1.25</f>
        <v>0</v>
      </c>
    </row>
    <row r="32" spans="1:10" ht="25" x14ac:dyDescent="0.35">
      <c r="A32" s="29" t="s">
        <v>14</v>
      </c>
      <c r="B32" s="29" t="s">
        <v>77</v>
      </c>
      <c r="C32" s="29">
        <v>96360</v>
      </c>
      <c r="D32" s="30" t="s">
        <v>81</v>
      </c>
      <c r="E32" s="29" t="s">
        <v>0</v>
      </c>
      <c r="F32" s="31">
        <v>47</v>
      </c>
      <c r="G32" s="20"/>
      <c r="H32" s="20"/>
      <c r="I32" s="20">
        <f t="shared" si="6"/>
        <v>0</v>
      </c>
      <c r="J32" s="20">
        <f t="shared" si="7"/>
        <v>0</v>
      </c>
    </row>
    <row r="33" spans="1:10" x14ac:dyDescent="0.35">
      <c r="A33" s="29" t="s">
        <v>16</v>
      </c>
      <c r="B33" s="29" t="s">
        <v>18</v>
      </c>
      <c r="C33" s="29" t="str">
        <f>'MAPA DE COTAÇÃO'!B65</f>
        <v>RR.2024.06</v>
      </c>
      <c r="D33" s="30" t="str">
        <f>'MAPA DE COTAÇÃO'!D65:J65</f>
        <v>PAINEL DE LÃ DE ROCHA PARA ISOLAMENTO ACÚSTICO EM PAREDES</v>
      </c>
      <c r="E33" s="29" t="str">
        <f>'MAPA DE COTAÇÃO'!B66</f>
        <v>m²</v>
      </c>
      <c r="F33" s="31">
        <f>F32+F31</f>
        <v>139</v>
      </c>
      <c r="G33" s="20"/>
      <c r="H33" s="20"/>
      <c r="I33" s="20">
        <f>(H33+G33)*F33</f>
        <v>0</v>
      </c>
      <c r="J33" s="20">
        <f t="shared" si="7"/>
        <v>0</v>
      </c>
    </row>
    <row r="35" spans="1:10" x14ac:dyDescent="0.35">
      <c r="A35" s="6">
        <v>4</v>
      </c>
      <c r="B35" s="12" t="s">
        <v>3</v>
      </c>
      <c r="C35" s="7"/>
      <c r="D35" s="7"/>
      <c r="E35" s="7"/>
      <c r="F35" s="25"/>
      <c r="G35" s="27"/>
      <c r="H35" s="18"/>
      <c r="I35" s="18"/>
      <c r="J35" s="23"/>
    </row>
    <row r="36" spans="1:10" x14ac:dyDescent="0.35">
      <c r="A36" s="29" t="s">
        <v>19</v>
      </c>
      <c r="B36" s="29" t="s">
        <v>77</v>
      </c>
      <c r="C36" s="29">
        <f>C27</f>
        <v>96114</v>
      </c>
      <c r="D36" s="30" t="str">
        <f>D27</f>
        <v xml:space="preserve">FORRO EM DRYWALL, PARA AMBIENTES COMERCIAIS, INCLUSIVE ESTRUTURA BIRECIONAL DE FIXAÇÃO. </v>
      </c>
      <c r="E36" s="29" t="s">
        <v>0</v>
      </c>
      <c r="F36" s="31">
        <v>325</v>
      </c>
      <c r="G36" s="20"/>
      <c r="H36" s="20"/>
      <c r="I36" s="20">
        <f t="shared" ref="I36" si="8">(H36+G36)*F36</f>
        <v>0</v>
      </c>
      <c r="J36" s="20">
        <f>I36*1.25</f>
        <v>0</v>
      </c>
    </row>
    <row r="37" spans="1:10" x14ac:dyDescent="0.35">
      <c r="A37" s="8"/>
      <c r="B37" s="11"/>
      <c r="C37" s="9"/>
      <c r="D37" s="10"/>
      <c r="E37" s="9"/>
      <c r="F37" s="13"/>
      <c r="G37" s="17"/>
      <c r="H37" s="17"/>
      <c r="I37" s="17"/>
      <c r="J37" s="22"/>
    </row>
    <row r="38" spans="1:10" x14ac:dyDescent="0.35">
      <c r="A38" s="63" t="s">
        <v>43</v>
      </c>
      <c r="B38" s="64"/>
      <c r="C38" s="64"/>
      <c r="D38" s="64"/>
      <c r="E38" s="64"/>
      <c r="F38" s="64"/>
      <c r="G38" s="64"/>
      <c r="H38" s="64"/>
      <c r="I38" s="65"/>
      <c r="J38" s="24">
        <f>SUM(J39:J46)</f>
        <v>0</v>
      </c>
    </row>
    <row r="39" spans="1:10" x14ac:dyDescent="0.35">
      <c r="A39" s="6">
        <v>2</v>
      </c>
      <c r="B39" s="12" t="s">
        <v>2</v>
      </c>
      <c r="C39" s="7"/>
      <c r="D39" s="7"/>
      <c r="E39" s="7"/>
      <c r="F39" s="25"/>
      <c r="G39" s="27"/>
      <c r="H39" s="18"/>
      <c r="I39" s="18"/>
      <c r="J39" s="23"/>
    </row>
    <row r="40" spans="1:10" ht="31.5" customHeight="1" x14ac:dyDescent="0.35">
      <c r="A40" s="29" t="s">
        <v>15</v>
      </c>
      <c r="B40" s="29" t="str">
        <f t="shared" ref="B40:D41" si="9">B31</f>
        <v>SINAPI (JUN/2024)</v>
      </c>
      <c r="C40" s="29">
        <f t="shared" si="9"/>
        <v>96359</v>
      </c>
      <c r="D40" s="30" t="str">
        <f t="shared" si="9"/>
        <v xml:space="preserve">PAREDE COM SISTEMA EM CHAPAS DE GESSO PARA DRYWALL, USO INTERNO, COM DUAS FACES SIMPLES E ESTRUTURA METÁLICA COM GUIAS SIMPLES PARA PAREDES COM ÁREA LÍQUIDA MAIOR OU IGUAL A 6 M2, COM VÃOS. </v>
      </c>
      <c r="E40" s="29" t="s">
        <v>0</v>
      </c>
      <c r="F40" s="31">
        <v>92</v>
      </c>
      <c r="G40" s="20"/>
      <c r="H40" s="20"/>
      <c r="I40" s="20">
        <f t="shared" ref="I40:I41" si="10">(H40+G40)*F40</f>
        <v>0</v>
      </c>
      <c r="J40" s="20">
        <f t="shared" ref="J40:J42" si="11">I40*1.25</f>
        <v>0</v>
      </c>
    </row>
    <row r="41" spans="1:10" ht="25" x14ac:dyDescent="0.35">
      <c r="A41" s="29" t="s">
        <v>14</v>
      </c>
      <c r="B41" s="29" t="str">
        <f t="shared" si="9"/>
        <v>SINAPI (JUN/2024)</v>
      </c>
      <c r="C41" s="29">
        <f t="shared" si="9"/>
        <v>96360</v>
      </c>
      <c r="D41" s="30" t="str">
        <f t="shared" si="9"/>
        <v>PAREDE COM SISTEMA EM CHAPAS DE GESSO PARA DRYWALL, USO INTERNO, COM DUAS FACES SIMPLES E ESTRUTURA METÁLICA COM GUIAS DUPLAS, SEM VÃOS.</v>
      </c>
      <c r="E41" s="29" t="s">
        <v>0</v>
      </c>
      <c r="F41" s="31">
        <v>24</v>
      </c>
      <c r="G41" s="20"/>
      <c r="H41" s="20"/>
      <c r="I41" s="20">
        <f t="shared" si="10"/>
        <v>0</v>
      </c>
      <c r="J41" s="20">
        <f t="shared" si="11"/>
        <v>0</v>
      </c>
    </row>
    <row r="42" spans="1:10" x14ac:dyDescent="0.35">
      <c r="A42" s="29" t="s">
        <v>16</v>
      </c>
      <c r="B42" s="29" t="s">
        <v>18</v>
      </c>
      <c r="C42" s="29" t="str">
        <f>'MAPA DE COTAÇÃO'!B65</f>
        <v>RR.2024.06</v>
      </c>
      <c r="D42" s="30" t="str">
        <f>'MAPA DE COTAÇÃO'!D65:J65</f>
        <v>PAINEL DE LÃ DE ROCHA PARA ISOLAMENTO ACÚSTICO EM PAREDES</v>
      </c>
      <c r="E42" s="29" t="str">
        <f>'MAPA DE COTAÇÃO'!B66</f>
        <v>m²</v>
      </c>
      <c r="F42" s="31">
        <f>F41+F40</f>
        <v>116</v>
      </c>
      <c r="G42" s="20"/>
      <c r="H42" s="20"/>
      <c r="I42" s="20">
        <f>(H42+G42)*F42</f>
        <v>0</v>
      </c>
      <c r="J42" s="20">
        <f t="shared" si="11"/>
        <v>0</v>
      </c>
    </row>
    <row r="43" spans="1:10" x14ac:dyDescent="0.35">
      <c r="A43" s="8"/>
      <c r="B43" s="11"/>
      <c r="C43" s="9"/>
      <c r="D43" s="10"/>
      <c r="E43" s="9"/>
      <c r="F43" s="13"/>
      <c r="G43" s="17"/>
      <c r="H43" s="17"/>
      <c r="I43" s="17"/>
      <c r="J43" s="22"/>
    </row>
    <row r="44" spans="1:10" x14ac:dyDescent="0.35">
      <c r="A44" s="6">
        <v>4</v>
      </c>
      <c r="B44" s="12" t="s">
        <v>3</v>
      </c>
      <c r="C44" s="7"/>
      <c r="D44" s="7"/>
      <c r="E44" s="7"/>
      <c r="F44" s="25"/>
      <c r="G44" s="27"/>
      <c r="H44" s="18"/>
      <c r="I44" s="18"/>
      <c r="J44" s="23"/>
    </row>
    <row r="45" spans="1:10" x14ac:dyDescent="0.35">
      <c r="A45" s="29" t="s">
        <v>19</v>
      </c>
      <c r="B45" s="29" t="str">
        <f>B36</f>
        <v>SINAPI (JUN/2024)</v>
      </c>
      <c r="C45" s="29">
        <f>C36</f>
        <v>96114</v>
      </c>
      <c r="D45" s="30" t="str">
        <f>D36</f>
        <v xml:space="preserve">FORRO EM DRYWALL, PARA AMBIENTES COMERCIAIS, INCLUSIVE ESTRUTURA BIRECIONAL DE FIXAÇÃO. </v>
      </c>
      <c r="E45" s="29" t="s">
        <v>0</v>
      </c>
      <c r="F45" s="31">
        <v>325</v>
      </c>
      <c r="G45" s="20"/>
      <c r="H45" s="20"/>
      <c r="I45" s="20">
        <f t="shared" ref="I45" si="12">(H45+G45)*F45</f>
        <v>0</v>
      </c>
      <c r="J45" s="20">
        <f>I45*1.25</f>
        <v>0</v>
      </c>
    </row>
    <row r="46" spans="1:10" x14ac:dyDescent="0.35">
      <c r="A46" s="8"/>
      <c r="B46" s="11"/>
      <c r="C46" s="9"/>
      <c r="D46" s="10"/>
      <c r="E46" s="9"/>
      <c r="F46" s="13"/>
      <c r="G46" s="17"/>
      <c r="H46" s="17"/>
      <c r="I46" s="17"/>
      <c r="J46" s="22"/>
    </row>
    <row r="47" spans="1:10" x14ac:dyDescent="0.35">
      <c r="A47" s="66" t="s">
        <v>45</v>
      </c>
      <c r="B47" s="66"/>
      <c r="C47" s="66"/>
      <c r="D47" s="66"/>
      <c r="E47" s="66"/>
      <c r="F47" s="66"/>
      <c r="G47" s="66"/>
      <c r="H47" s="66"/>
      <c r="I47" s="66"/>
      <c r="J47" s="24">
        <f>SUM(J48:J55)</f>
        <v>0</v>
      </c>
    </row>
    <row r="48" spans="1:10" x14ac:dyDescent="0.35">
      <c r="A48" s="6">
        <v>2</v>
      </c>
      <c r="B48" s="12" t="s">
        <v>2</v>
      </c>
      <c r="C48" s="7"/>
      <c r="D48" s="7"/>
      <c r="E48" s="7"/>
      <c r="F48" s="25"/>
      <c r="G48" s="27"/>
      <c r="H48" s="18"/>
      <c r="I48" s="18"/>
      <c r="J48" s="23"/>
    </row>
    <row r="49" spans="1:10" ht="30" customHeight="1" x14ac:dyDescent="0.35">
      <c r="A49" s="29" t="s">
        <v>15</v>
      </c>
      <c r="B49" s="29" t="str">
        <f>B40</f>
        <v>SINAPI (JUN/2024)</v>
      </c>
      <c r="C49" s="29">
        <f>C40</f>
        <v>96359</v>
      </c>
      <c r="D49" s="30" t="str">
        <f>D40</f>
        <v xml:space="preserve">PAREDE COM SISTEMA EM CHAPAS DE GESSO PARA DRYWALL, USO INTERNO, COM DUAS FACES SIMPLES E ESTRUTURA METÁLICA COM GUIAS SIMPLES PARA PAREDES COM ÁREA LÍQUIDA MAIOR OU IGUAL A 6 M2, COM VÃOS. </v>
      </c>
      <c r="E49" s="29" t="s">
        <v>0</v>
      </c>
      <c r="F49" s="31">
        <v>105</v>
      </c>
      <c r="G49" s="20"/>
      <c r="H49" s="20"/>
      <c r="I49" s="20">
        <f t="shared" ref="I49" si="13">(H49+G49)*F49</f>
        <v>0</v>
      </c>
      <c r="J49" s="20">
        <f t="shared" ref="J49:J50" si="14">I49*1.25</f>
        <v>0</v>
      </c>
    </row>
    <row r="50" spans="1:10" x14ac:dyDescent="0.35">
      <c r="A50" s="29" t="s">
        <v>14</v>
      </c>
      <c r="B50" s="29" t="s">
        <v>18</v>
      </c>
      <c r="C50" s="29" t="str">
        <f>'MAPA DE COTAÇÃO'!B65</f>
        <v>RR.2024.06</v>
      </c>
      <c r="D50" s="30" t="str">
        <f>'MAPA DE COTAÇÃO'!D65:J65</f>
        <v>PAINEL DE LÃ DE ROCHA PARA ISOLAMENTO ACÚSTICO EM PAREDES</v>
      </c>
      <c r="E50" s="29" t="str">
        <f>'MAPA DE COTAÇÃO'!B66</f>
        <v>m²</v>
      </c>
      <c r="F50" s="31">
        <f>F49</f>
        <v>105</v>
      </c>
      <c r="G50" s="20"/>
      <c r="H50" s="20"/>
      <c r="I50" s="20">
        <f>(H50+G50)*F50</f>
        <v>0</v>
      </c>
      <c r="J50" s="20">
        <f t="shared" si="14"/>
        <v>0</v>
      </c>
    </row>
    <row r="51" spans="1:10" x14ac:dyDescent="0.35">
      <c r="A51" s="8"/>
      <c r="B51" s="11"/>
      <c r="C51" s="9"/>
      <c r="D51" s="10"/>
      <c r="E51" s="9"/>
      <c r="F51" s="13"/>
      <c r="G51" s="17"/>
      <c r="H51" s="17"/>
      <c r="I51" s="17"/>
      <c r="J51" s="22"/>
    </row>
    <row r="52" spans="1:10" x14ac:dyDescent="0.35">
      <c r="A52" s="6">
        <v>4</v>
      </c>
      <c r="B52" s="12" t="s">
        <v>3</v>
      </c>
      <c r="C52" s="7"/>
      <c r="D52" s="7"/>
      <c r="E52" s="7"/>
      <c r="F52" s="25"/>
      <c r="G52" s="27"/>
      <c r="H52" s="18"/>
      <c r="I52" s="18"/>
      <c r="J52" s="23"/>
    </row>
    <row r="53" spans="1:10" x14ac:dyDescent="0.35">
      <c r="A53" s="29" t="s">
        <v>19</v>
      </c>
      <c r="B53" s="29" t="str">
        <f>B45</f>
        <v>SINAPI (JUN/2024)</v>
      </c>
      <c r="C53" s="29">
        <f>C45</f>
        <v>96114</v>
      </c>
      <c r="D53" s="30" t="str">
        <f>D45</f>
        <v xml:space="preserve">FORRO EM DRYWALL, PARA AMBIENTES COMERCIAIS, INCLUSIVE ESTRUTURA BIRECIONAL DE FIXAÇÃO. </v>
      </c>
      <c r="E53" s="29" t="s">
        <v>0</v>
      </c>
      <c r="F53" s="31">
        <v>300</v>
      </c>
      <c r="G53" s="20"/>
      <c r="H53" s="20"/>
      <c r="I53" s="20">
        <f t="shared" ref="I53" si="15">(H53+G53)*F53</f>
        <v>0</v>
      </c>
      <c r="J53" s="20">
        <f t="shared" ref="J53:J54" si="16">I53*1.25</f>
        <v>0</v>
      </c>
    </row>
    <row r="54" spans="1:10" x14ac:dyDescent="0.35">
      <c r="A54" s="29" t="s">
        <v>20</v>
      </c>
      <c r="B54" s="29" t="s">
        <v>18</v>
      </c>
      <c r="C54" s="29" t="str">
        <f>'MAPA DE COTAÇÃO'!B74</f>
        <v>RR.2024.07</v>
      </c>
      <c r="D54" s="30" t="str">
        <f>'MAPA DE COTAÇÃO'!D74:J74</f>
        <v>PAINEL DE LÃ DE ROCHA PARA ISOLAMENTO ACÚSTICO EM FORROS</v>
      </c>
      <c r="E54" s="29" t="str">
        <f>'MAPA DE COTAÇÃO'!B75</f>
        <v>m²</v>
      </c>
      <c r="F54" s="31">
        <f>F53</f>
        <v>300</v>
      </c>
      <c r="G54" s="20"/>
      <c r="H54" s="20"/>
      <c r="I54" s="20">
        <f>(H54+G54)*F54</f>
        <v>0</v>
      </c>
      <c r="J54" s="20">
        <f t="shared" si="16"/>
        <v>0</v>
      </c>
    </row>
    <row r="55" spans="1:10" x14ac:dyDescent="0.35">
      <c r="A55" s="8"/>
      <c r="B55" s="11"/>
      <c r="C55" s="9"/>
      <c r="D55" s="10"/>
      <c r="E55" s="9"/>
      <c r="F55" s="13"/>
      <c r="G55" s="17"/>
      <c r="H55" s="17"/>
      <c r="I55" s="17"/>
      <c r="J55" s="22"/>
    </row>
    <row r="56" spans="1:10" x14ac:dyDescent="0.35">
      <c r="A56" s="63" t="s">
        <v>25</v>
      </c>
      <c r="B56" s="64"/>
      <c r="C56" s="64"/>
      <c r="D56" s="64"/>
      <c r="E56" s="64"/>
      <c r="F56" s="64"/>
      <c r="G56" s="64"/>
      <c r="H56" s="64"/>
      <c r="I56" s="65"/>
      <c r="J56" s="24">
        <f>SUM(J57:J59)</f>
        <v>0</v>
      </c>
    </row>
    <row r="57" spans="1:10" x14ac:dyDescent="0.35">
      <c r="A57" s="6">
        <v>1</v>
      </c>
      <c r="B57" s="12" t="s">
        <v>25</v>
      </c>
      <c r="C57" s="7"/>
      <c r="D57" s="7"/>
      <c r="E57" s="7"/>
      <c r="F57" s="25"/>
      <c r="G57" s="27"/>
      <c r="H57" s="18"/>
      <c r="I57" s="18"/>
      <c r="J57" s="23"/>
    </row>
    <row r="58" spans="1:10" x14ac:dyDescent="0.35">
      <c r="A58" s="29" t="s">
        <v>11</v>
      </c>
      <c r="B58" s="29" t="s">
        <v>18</v>
      </c>
      <c r="C58" s="29" t="str">
        <f>'MAPA DE COTAÇÃO'!B559</f>
        <v>RR.2024.50</v>
      </c>
      <c r="D58" s="30" t="str">
        <f>'MAPA DE COTAÇÃO'!D559:J559</f>
        <v>PROTEÇÃO PARA ITENS EXISTENTES À MANTER (PISO, LOUÇAS, PINTURA, CORRIMÃO, QUADRO e ETC.) - LONA PLÁSTICA / SALVAPISO / FITA</v>
      </c>
      <c r="E58" s="20" t="str">
        <f>'MAPA DE COTAÇÃO'!B560</f>
        <v>cj</v>
      </c>
      <c r="F58" s="31">
        <v>1</v>
      </c>
      <c r="G58" s="20"/>
      <c r="H58" s="20"/>
      <c r="I58" s="20">
        <f t="shared" ref="I58" si="17">(H58+G58)*F58</f>
        <v>0</v>
      </c>
      <c r="J58" s="20">
        <f t="shared" ref="J58:J59" si="18">I58*1.25</f>
        <v>0</v>
      </c>
    </row>
    <row r="59" spans="1:10" x14ac:dyDescent="0.35">
      <c r="A59" s="29" t="s">
        <v>12</v>
      </c>
      <c r="B59" s="29" t="s">
        <v>78</v>
      </c>
      <c r="C59" s="29">
        <v>170401</v>
      </c>
      <c r="D59" s="30" t="s">
        <v>26</v>
      </c>
      <c r="E59" s="20" t="s">
        <v>0</v>
      </c>
      <c r="F59" s="31">
        <v>2000</v>
      </c>
      <c r="G59" s="20"/>
      <c r="H59" s="20"/>
      <c r="I59" s="20">
        <f t="shared" ref="I59" si="19">(H59+G59)*F59</f>
        <v>0</v>
      </c>
      <c r="J59" s="20">
        <f t="shared" si="18"/>
        <v>0</v>
      </c>
    </row>
    <row r="61" spans="1:10" ht="20" x14ac:dyDescent="0.35">
      <c r="A61" s="60" t="s">
        <v>190</v>
      </c>
      <c r="B61" s="61"/>
      <c r="C61" s="61"/>
      <c r="D61" s="61"/>
      <c r="E61" s="61"/>
      <c r="F61" s="61"/>
      <c r="G61" s="61"/>
      <c r="H61" s="62"/>
      <c r="I61" s="60">
        <f>SUM(J56,J47,J38,J29,J20,J13)</f>
        <v>0</v>
      </c>
      <c r="J61" s="62"/>
    </row>
  </sheetData>
  <mergeCells count="17">
    <mergeCell ref="A61:H61"/>
    <mergeCell ref="I61:J61"/>
    <mergeCell ref="A56:I56"/>
    <mergeCell ref="A20:I20"/>
    <mergeCell ref="A8:J8"/>
    <mergeCell ref="A9:J9"/>
    <mergeCell ref="A13:I13"/>
    <mergeCell ref="A29:I29"/>
    <mergeCell ref="A38:I38"/>
    <mergeCell ref="A47:I47"/>
    <mergeCell ref="A7:J7"/>
    <mergeCell ref="A6:J6"/>
    <mergeCell ref="A1:J1"/>
    <mergeCell ref="A2:J2"/>
    <mergeCell ref="A3:J3"/>
    <mergeCell ref="A4:J4"/>
    <mergeCell ref="A5:J5"/>
  </mergeCells>
  <phoneticPr fontId="7" type="noConversion"/>
  <hyperlinks>
    <hyperlink ref="A4" r:id="rId1" display="www.rodrigorodrigues.eng.br" xr:uid="{DD80721D-0726-4578-B108-033B490903E0}"/>
  </hyperlinks>
  <printOptions horizontalCentered="1"/>
  <pageMargins left="7.874015748031496E-2" right="7.874015748031496E-2" top="0.19685039370078741" bottom="7.874015748031496E-2" header="0.31496062992125984" footer="0.31496062992125984"/>
  <pageSetup paperSize="9" scale="53" orientation="landscape" horizontalDpi="1200" verticalDpi="1200" r:id="rId2"/>
  <headerFooter>
    <oddFooter>Página &amp;P</oddFooter>
  </headerFooter>
  <rowBreaks count="2" manualBreakCount="2">
    <brk id="20" max="9" man="1"/>
    <brk id="5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C466-6B11-444D-9E0E-38E7C004C026}">
  <dimension ref="A1:J599"/>
  <sheetViews>
    <sheetView view="pageBreakPreview" topLeftCell="A162" zoomScaleNormal="100" zoomScaleSheetLayoutView="100" workbookViewId="0">
      <selection activeCell="A174" sqref="A174:E174"/>
    </sheetView>
  </sheetViews>
  <sheetFormatPr defaultColWidth="9.1796875" defaultRowHeight="14.5" x14ac:dyDescent="0.35"/>
  <cols>
    <col min="1" max="1" width="12" style="32" customWidth="1"/>
    <col min="2" max="2" width="11.7265625" style="32" customWidth="1"/>
    <col min="3" max="3" width="13.26953125" style="32" customWidth="1"/>
    <col min="4" max="4" width="14" style="32" customWidth="1"/>
    <col min="5" max="5" width="13.26953125" style="32" customWidth="1"/>
    <col min="6" max="6" width="9.1796875" style="32"/>
    <col min="7" max="8" width="13.54296875" style="32" customWidth="1"/>
    <col min="9" max="9" width="41.81640625" style="32" customWidth="1"/>
    <col min="10" max="10" width="15.1796875" style="32" customWidth="1"/>
    <col min="11" max="16384" width="9.1796875" style="32"/>
  </cols>
  <sheetData>
    <row r="1" spans="1:10" ht="28" x14ac:dyDescent="0.35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x14ac:dyDescent="0.35">
      <c r="A2" s="55" t="s">
        <v>27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x14ac:dyDescent="0.35">
      <c r="A3" s="55" t="s">
        <v>28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x14ac:dyDescent="0.35">
      <c r="A4" s="58" t="s">
        <v>61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x14ac:dyDescent="0.35">
      <c r="A5" s="59" t="s">
        <v>29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ht="15.5" x14ac:dyDescent="0.35">
      <c r="A6" s="46" t="s">
        <v>62</v>
      </c>
      <c r="B6" s="47"/>
      <c r="C6" s="47"/>
      <c r="D6" s="47"/>
      <c r="E6" s="47"/>
      <c r="F6" s="47"/>
      <c r="G6" s="47"/>
      <c r="H6" s="47"/>
      <c r="I6" s="47"/>
      <c r="J6" s="48"/>
    </row>
    <row r="7" spans="1:10" ht="15.5" x14ac:dyDescent="0.35">
      <c r="A7" s="46" t="s">
        <v>67</v>
      </c>
      <c r="B7" s="47"/>
      <c r="C7" s="47"/>
      <c r="D7" s="47"/>
      <c r="E7" s="47"/>
      <c r="F7" s="47"/>
      <c r="G7" s="47"/>
      <c r="H7" s="47"/>
      <c r="I7" s="47"/>
      <c r="J7" s="48"/>
    </row>
    <row r="8" spans="1:10" x14ac:dyDescent="0.35">
      <c r="A8" s="67" t="s">
        <v>76</v>
      </c>
      <c r="B8" s="68"/>
      <c r="C8" s="68"/>
      <c r="D8" s="68"/>
      <c r="E8" s="68"/>
      <c r="F8" s="68"/>
      <c r="G8" s="68"/>
      <c r="H8" s="68"/>
      <c r="I8" s="68"/>
      <c r="J8" s="69"/>
    </row>
    <row r="10" spans="1:10" x14ac:dyDescent="0.35">
      <c r="A10" s="63" t="s">
        <v>91</v>
      </c>
      <c r="B10" s="64"/>
      <c r="C10" s="64"/>
      <c r="D10" s="64"/>
      <c r="E10" s="64"/>
      <c r="F10" s="64"/>
      <c r="G10" s="64"/>
      <c r="H10" s="64"/>
      <c r="I10" s="64"/>
      <c r="J10" s="65"/>
    </row>
    <row r="12" spans="1:10" x14ac:dyDescent="0.35">
      <c r="A12" s="33" t="s">
        <v>93</v>
      </c>
      <c r="B12" s="40" t="s">
        <v>99</v>
      </c>
      <c r="C12" s="33" t="s">
        <v>94</v>
      </c>
      <c r="D12" s="72" t="s">
        <v>32</v>
      </c>
      <c r="E12" s="73"/>
      <c r="F12" s="73"/>
      <c r="G12" s="73"/>
      <c r="H12" s="73"/>
      <c r="I12" s="73"/>
      <c r="J12" s="74"/>
    </row>
    <row r="13" spans="1:10" x14ac:dyDescent="0.35">
      <c r="A13" s="33" t="s">
        <v>97</v>
      </c>
      <c r="B13" s="34" t="s">
        <v>4</v>
      </c>
      <c r="C13" s="35" t="s">
        <v>92</v>
      </c>
      <c r="D13" s="37">
        <v>45548</v>
      </c>
      <c r="E13" s="38"/>
      <c r="F13" s="39"/>
      <c r="G13" s="39"/>
      <c r="H13" s="39"/>
      <c r="I13" s="39"/>
      <c r="J13" s="39"/>
    </row>
    <row r="15" spans="1:10" x14ac:dyDescent="0.35">
      <c r="A15" s="75" t="s">
        <v>96</v>
      </c>
      <c r="B15" s="76"/>
      <c r="C15" s="76"/>
      <c r="D15" s="76"/>
      <c r="E15" s="77"/>
      <c r="F15" s="36" t="s">
        <v>5</v>
      </c>
      <c r="G15" s="36" t="s">
        <v>95</v>
      </c>
      <c r="H15" s="36" t="s">
        <v>100</v>
      </c>
      <c r="I15" s="36" t="s">
        <v>111</v>
      </c>
      <c r="J15" s="36" t="s">
        <v>22</v>
      </c>
    </row>
    <row r="16" spans="1:10" ht="29" x14ac:dyDescent="0.35">
      <c r="A16" s="78" t="s">
        <v>101</v>
      </c>
      <c r="B16" s="79"/>
      <c r="C16" s="79"/>
      <c r="D16" s="79"/>
      <c r="E16" s="80"/>
      <c r="F16" s="34" t="s">
        <v>4</v>
      </c>
      <c r="G16" s="45">
        <v>1</v>
      </c>
      <c r="H16" s="41">
        <v>350</v>
      </c>
      <c r="I16" s="44" t="s">
        <v>102</v>
      </c>
      <c r="J16" s="42">
        <f>H16*G16</f>
        <v>350</v>
      </c>
    </row>
    <row r="17" spans="1:10" x14ac:dyDescent="0.35">
      <c r="A17" s="84"/>
      <c r="B17" s="84"/>
      <c r="C17" s="84"/>
      <c r="D17" s="84"/>
      <c r="E17" s="84"/>
      <c r="G17" s="43"/>
      <c r="H17" s="43"/>
      <c r="I17" s="43"/>
    </row>
    <row r="18" spans="1:10" x14ac:dyDescent="0.35">
      <c r="A18" s="85"/>
      <c r="B18" s="86"/>
      <c r="C18" s="86"/>
      <c r="D18" s="86"/>
      <c r="E18" s="86"/>
      <c r="F18" s="86"/>
      <c r="G18" s="86"/>
      <c r="H18" s="86"/>
      <c r="I18" s="86"/>
      <c r="J18" s="87"/>
    </row>
    <row r="20" spans="1:10" x14ac:dyDescent="0.35">
      <c r="A20" s="33" t="s">
        <v>93</v>
      </c>
      <c r="B20" s="40" t="s">
        <v>103</v>
      </c>
      <c r="C20" s="33" t="s">
        <v>125</v>
      </c>
      <c r="D20" s="72" t="s">
        <v>33</v>
      </c>
      <c r="E20" s="73"/>
      <c r="F20" s="73"/>
      <c r="G20" s="73"/>
      <c r="H20" s="73"/>
      <c r="I20" s="73"/>
      <c r="J20" s="74"/>
    </row>
    <row r="21" spans="1:10" x14ac:dyDescent="0.35">
      <c r="A21" s="33" t="s">
        <v>97</v>
      </c>
      <c r="B21" s="34" t="s">
        <v>4</v>
      </c>
      <c r="C21" s="35" t="s">
        <v>92</v>
      </c>
      <c r="D21" s="37">
        <v>45548</v>
      </c>
      <c r="E21" s="38"/>
      <c r="F21" s="39"/>
      <c r="G21" s="39"/>
      <c r="H21" s="39"/>
      <c r="I21" s="39"/>
      <c r="J21" s="39"/>
    </row>
    <row r="23" spans="1:10" x14ac:dyDescent="0.35">
      <c r="A23" s="75" t="s">
        <v>96</v>
      </c>
      <c r="B23" s="76"/>
      <c r="C23" s="76"/>
      <c r="D23" s="76"/>
      <c r="E23" s="77"/>
      <c r="F23" s="36" t="s">
        <v>5</v>
      </c>
      <c r="G23" s="36" t="s">
        <v>95</v>
      </c>
      <c r="H23" s="36" t="s">
        <v>100</v>
      </c>
      <c r="I23" s="36" t="s">
        <v>111</v>
      </c>
      <c r="J23" s="36" t="s">
        <v>22</v>
      </c>
    </row>
    <row r="24" spans="1:10" ht="29" x14ac:dyDescent="0.35">
      <c r="A24" s="78" t="s">
        <v>101</v>
      </c>
      <c r="B24" s="79"/>
      <c r="C24" s="79"/>
      <c r="D24" s="79"/>
      <c r="E24" s="80"/>
      <c r="F24" s="34" t="s">
        <v>4</v>
      </c>
      <c r="G24" s="45">
        <v>1</v>
      </c>
      <c r="H24" s="41">
        <v>650</v>
      </c>
      <c r="I24" s="44" t="s">
        <v>102</v>
      </c>
      <c r="J24" s="42">
        <f>H24*G24</f>
        <v>650</v>
      </c>
    </row>
    <row r="25" spans="1:10" x14ac:dyDescent="0.35">
      <c r="A25" s="84"/>
      <c r="B25" s="84"/>
      <c r="C25" s="84"/>
      <c r="D25" s="84"/>
      <c r="E25" s="84"/>
      <c r="G25" s="43"/>
      <c r="H25" s="43"/>
      <c r="I25" s="43"/>
    </row>
    <row r="26" spans="1:10" x14ac:dyDescent="0.35">
      <c r="A26" s="85"/>
      <c r="B26" s="86"/>
      <c r="C26" s="86"/>
      <c r="D26" s="86"/>
      <c r="E26" s="86"/>
      <c r="F26" s="86"/>
      <c r="G26" s="86"/>
      <c r="H26" s="86"/>
      <c r="I26" s="86"/>
      <c r="J26" s="87"/>
    </row>
    <row r="28" spans="1:10" x14ac:dyDescent="0.35">
      <c r="A28" s="33" t="s">
        <v>93</v>
      </c>
      <c r="B28" s="40" t="s">
        <v>104</v>
      </c>
      <c r="C28" s="33" t="s">
        <v>125</v>
      </c>
      <c r="D28" s="72" t="s">
        <v>31</v>
      </c>
      <c r="E28" s="73"/>
      <c r="F28" s="73"/>
      <c r="G28" s="73"/>
      <c r="H28" s="73"/>
      <c r="I28" s="73"/>
      <c r="J28" s="74"/>
    </row>
    <row r="29" spans="1:10" x14ac:dyDescent="0.35">
      <c r="A29" s="33" t="s">
        <v>97</v>
      </c>
      <c r="B29" s="34" t="s">
        <v>4</v>
      </c>
      <c r="C29" s="35" t="s">
        <v>92</v>
      </c>
      <c r="D29" s="37">
        <v>45548</v>
      </c>
      <c r="E29" s="38"/>
      <c r="F29" s="39"/>
      <c r="G29" s="39"/>
      <c r="H29" s="39"/>
      <c r="I29" s="39"/>
      <c r="J29" s="39"/>
    </row>
    <row r="31" spans="1:10" x14ac:dyDescent="0.35">
      <c r="A31" s="75" t="s">
        <v>96</v>
      </c>
      <c r="B31" s="76"/>
      <c r="C31" s="76"/>
      <c r="D31" s="76"/>
      <c r="E31" s="77"/>
      <c r="F31" s="36" t="s">
        <v>5</v>
      </c>
      <c r="G31" s="36" t="s">
        <v>95</v>
      </c>
      <c r="H31" s="36" t="s">
        <v>100</v>
      </c>
      <c r="I31" s="36" t="s">
        <v>110</v>
      </c>
      <c r="J31" s="36" t="s">
        <v>22</v>
      </c>
    </row>
    <row r="32" spans="1:10" x14ac:dyDescent="0.35">
      <c r="A32" s="78" t="s">
        <v>106</v>
      </c>
      <c r="B32" s="79"/>
      <c r="C32" s="79"/>
      <c r="D32" s="79"/>
      <c r="E32" s="80"/>
      <c r="F32" s="34" t="s">
        <v>98</v>
      </c>
      <c r="G32" s="45">
        <v>4.3600000000000003</v>
      </c>
      <c r="H32" s="42">
        <v>30.28</v>
      </c>
      <c r="I32" s="34">
        <v>88243</v>
      </c>
      <c r="J32" s="42">
        <f>G32*H32</f>
        <v>132.02080000000001</v>
      </c>
    </row>
    <row r="33" spans="1:10" x14ac:dyDescent="0.35">
      <c r="A33" s="78" t="s">
        <v>105</v>
      </c>
      <c r="B33" s="79"/>
      <c r="C33" s="79"/>
      <c r="D33" s="79"/>
      <c r="E33" s="80"/>
      <c r="F33" s="34" t="s">
        <v>98</v>
      </c>
      <c r="G33" s="45">
        <v>4.3600000000000003</v>
      </c>
      <c r="H33" s="42">
        <v>41.06</v>
      </c>
      <c r="I33" s="34">
        <v>100308</v>
      </c>
      <c r="J33" s="41">
        <f>G33*H33</f>
        <v>179.02160000000003</v>
      </c>
    </row>
    <row r="34" spans="1:10" x14ac:dyDescent="0.35">
      <c r="A34" s="81" t="s">
        <v>107</v>
      </c>
      <c r="B34" s="82"/>
      <c r="C34" s="82"/>
      <c r="D34" s="82"/>
      <c r="E34" s="83"/>
      <c r="F34" s="34" t="s">
        <v>4</v>
      </c>
      <c r="G34" s="45">
        <v>6</v>
      </c>
      <c r="H34" s="41">
        <v>1.63</v>
      </c>
      <c r="I34" s="34">
        <v>13348</v>
      </c>
      <c r="J34" s="41">
        <f t="shared" ref="J34:J40" si="0">G34*H34</f>
        <v>9.7799999999999994</v>
      </c>
    </row>
    <row r="35" spans="1:10" x14ac:dyDescent="0.35">
      <c r="A35" s="78" t="s">
        <v>108</v>
      </c>
      <c r="B35" s="79"/>
      <c r="C35" s="79"/>
      <c r="D35" s="79"/>
      <c r="E35" s="80"/>
      <c r="F35" s="34" t="s">
        <v>4</v>
      </c>
      <c r="G35" s="45">
        <v>6</v>
      </c>
      <c r="H35" s="41">
        <v>0.33</v>
      </c>
      <c r="I35" s="34">
        <v>4374</v>
      </c>
      <c r="J35" s="41">
        <f t="shared" si="0"/>
        <v>1.98</v>
      </c>
    </row>
    <row r="36" spans="1:10" x14ac:dyDescent="0.35">
      <c r="A36" s="81" t="s">
        <v>109</v>
      </c>
      <c r="B36" s="82"/>
      <c r="C36" s="82"/>
      <c r="D36" s="82"/>
      <c r="E36" s="83"/>
      <c r="F36" s="34" t="s">
        <v>4</v>
      </c>
      <c r="G36" s="45">
        <v>6</v>
      </c>
      <c r="H36" s="41">
        <v>1.19</v>
      </c>
      <c r="I36" s="34">
        <v>11976</v>
      </c>
      <c r="J36" s="41">
        <f t="shared" si="0"/>
        <v>7.14</v>
      </c>
    </row>
    <row r="37" spans="1:10" x14ac:dyDescent="0.35">
      <c r="A37" s="81" t="s">
        <v>112</v>
      </c>
      <c r="B37" s="82"/>
      <c r="C37" s="82"/>
      <c r="D37" s="82"/>
      <c r="E37" s="83"/>
      <c r="F37" s="34" t="s">
        <v>4</v>
      </c>
      <c r="G37" s="45">
        <v>8</v>
      </c>
      <c r="H37" s="41">
        <v>0.44</v>
      </c>
      <c r="I37" s="34">
        <v>13246</v>
      </c>
      <c r="J37" s="41">
        <f t="shared" si="0"/>
        <v>3.52</v>
      </c>
    </row>
    <row r="38" spans="1:10" x14ac:dyDescent="0.35">
      <c r="A38" s="81" t="s">
        <v>113</v>
      </c>
      <c r="B38" s="82"/>
      <c r="C38" s="82"/>
      <c r="D38" s="82"/>
      <c r="E38" s="83"/>
      <c r="F38" s="34" t="s">
        <v>4</v>
      </c>
      <c r="G38" s="45">
        <v>6</v>
      </c>
      <c r="H38" s="41">
        <v>1.49</v>
      </c>
      <c r="I38" s="34">
        <v>13294</v>
      </c>
      <c r="J38" s="41">
        <f t="shared" si="0"/>
        <v>8.94</v>
      </c>
    </row>
    <row r="39" spans="1:10" x14ac:dyDescent="0.35">
      <c r="A39" s="81" t="s">
        <v>114</v>
      </c>
      <c r="B39" s="82"/>
      <c r="C39" s="82"/>
      <c r="D39" s="82"/>
      <c r="E39" s="83"/>
      <c r="F39" s="34" t="s">
        <v>1</v>
      </c>
      <c r="G39" s="45">
        <v>20</v>
      </c>
      <c r="H39" s="41">
        <v>29.57</v>
      </c>
      <c r="I39" s="34">
        <v>39664</v>
      </c>
      <c r="J39" s="41">
        <f t="shared" si="0"/>
        <v>591.4</v>
      </c>
    </row>
    <row r="40" spans="1:10" x14ac:dyDescent="0.35">
      <c r="A40" s="81" t="s">
        <v>135</v>
      </c>
      <c r="B40" s="82"/>
      <c r="C40" s="82"/>
      <c r="D40" s="82"/>
      <c r="E40" s="83"/>
      <c r="F40" s="34" t="s">
        <v>1</v>
      </c>
      <c r="G40" s="45">
        <v>20</v>
      </c>
      <c r="H40" s="41">
        <v>9.68</v>
      </c>
      <c r="I40" s="34">
        <v>39741</v>
      </c>
      <c r="J40" s="41">
        <f t="shared" si="0"/>
        <v>193.6</v>
      </c>
    </row>
    <row r="41" spans="1:10" x14ac:dyDescent="0.35">
      <c r="A41" s="81" t="s">
        <v>134</v>
      </c>
      <c r="B41" s="82"/>
      <c r="C41" s="82"/>
      <c r="D41" s="82"/>
      <c r="E41" s="83"/>
      <c r="F41" s="34" t="s">
        <v>1</v>
      </c>
      <c r="G41" s="45">
        <v>20</v>
      </c>
      <c r="H41" s="41">
        <v>60.33</v>
      </c>
      <c r="I41" s="34">
        <v>39666</v>
      </c>
      <c r="J41" s="41">
        <f t="shared" ref="J41:J42" si="1">G41*H41</f>
        <v>1206.5999999999999</v>
      </c>
    </row>
    <row r="42" spans="1:10" ht="69" customHeight="1" x14ac:dyDescent="0.35">
      <c r="A42" s="81" t="s">
        <v>136</v>
      </c>
      <c r="B42" s="82"/>
      <c r="C42" s="82"/>
      <c r="D42" s="82"/>
      <c r="E42" s="83"/>
      <c r="F42" s="34" t="s">
        <v>1</v>
      </c>
      <c r="G42" s="45">
        <v>20</v>
      </c>
      <c r="H42" s="41">
        <v>52.56</v>
      </c>
      <c r="I42" s="34">
        <v>39740</v>
      </c>
      <c r="J42" s="41">
        <f t="shared" si="1"/>
        <v>1051.2</v>
      </c>
    </row>
    <row r="43" spans="1:10" x14ac:dyDescent="0.35">
      <c r="A43" s="84"/>
      <c r="B43" s="84"/>
      <c r="C43" s="84"/>
      <c r="D43" s="84"/>
      <c r="E43" s="84"/>
      <c r="G43" s="43"/>
      <c r="H43" s="43"/>
      <c r="I43" s="43"/>
    </row>
    <row r="44" spans="1:10" x14ac:dyDescent="0.35">
      <c r="A44" s="85"/>
      <c r="B44" s="86"/>
      <c r="C44" s="86"/>
      <c r="D44" s="86"/>
      <c r="E44" s="86"/>
      <c r="F44" s="86"/>
      <c r="G44" s="86"/>
      <c r="H44" s="86"/>
      <c r="I44" s="86"/>
      <c r="J44" s="87"/>
    </row>
    <row r="46" spans="1:10" x14ac:dyDescent="0.35">
      <c r="A46" s="33" t="s">
        <v>93</v>
      </c>
      <c r="B46" s="40" t="s">
        <v>115</v>
      </c>
      <c r="C46" s="33" t="s">
        <v>125</v>
      </c>
      <c r="D46" s="72" t="s">
        <v>117</v>
      </c>
      <c r="E46" s="73"/>
      <c r="F46" s="73"/>
      <c r="G46" s="73"/>
      <c r="H46" s="73"/>
      <c r="I46" s="73"/>
      <c r="J46" s="74"/>
    </row>
    <row r="47" spans="1:10" x14ac:dyDescent="0.35">
      <c r="A47" s="33" t="s">
        <v>97</v>
      </c>
      <c r="B47" s="34" t="s">
        <v>4</v>
      </c>
      <c r="C47" s="35" t="s">
        <v>92</v>
      </c>
      <c r="D47" s="37">
        <v>45548</v>
      </c>
      <c r="E47" s="38"/>
      <c r="F47" s="39"/>
      <c r="G47" s="39"/>
      <c r="H47" s="39"/>
      <c r="I47" s="39"/>
      <c r="J47" s="39"/>
    </row>
    <row r="49" spans="1:10" x14ac:dyDescent="0.35">
      <c r="A49" s="75" t="s">
        <v>96</v>
      </c>
      <c r="B49" s="76"/>
      <c r="C49" s="76"/>
      <c r="D49" s="76"/>
      <c r="E49" s="77"/>
      <c r="F49" s="36" t="s">
        <v>5</v>
      </c>
      <c r="G49" s="36" t="s">
        <v>95</v>
      </c>
      <c r="H49" s="36" t="s">
        <v>100</v>
      </c>
      <c r="I49" s="36" t="s">
        <v>110</v>
      </c>
      <c r="J49" s="36" t="s">
        <v>22</v>
      </c>
    </row>
    <row r="50" spans="1:10" x14ac:dyDescent="0.35">
      <c r="A50" s="78" t="s">
        <v>116</v>
      </c>
      <c r="B50" s="79"/>
      <c r="C50" s="79"/>
      <c r="D50" s="79"/>
      <c r="E50" s="80"/>
      <c r="F50" s="34" t="s">
        <v>98</v>
      </c>
      <c r="G50" s="45">
        <v>0.35</v>
      </c>
      <c r="H50" s="42">
        <v>33.68</v>
      </c>
      <c r="I50" s="34">
        <v>88309</v>
      </c>
      <c r="J50" s="42">
        <f>G50*H50</f>
        <v>11.787999999999998</v>
      </c>
    </row>
    <row r="51" spans="1:10" ht="29" x14ac:dyDescent="0.35">
      <c r="A51" s="81" t="s">
        <v>117</v>
      </c>
      <c r="B51" s="82"/>
      <c r="C51" s="82"/>
      <c r="D51" s="82"/>
      <c r="E51" s="83"/>
      <c r="F51" s="34" t="s">
        <v>4</v>
      </c>
      <c r="G51" s="45">
        <v>1</v>
      </c>
      <c r="H51" s="42">
        <f>46.9+17.24</f>
        <v>64.14</v>
      </c>
      <c r="I51" s="44" t="s">
        <v>118</v>
      </c>
      <c r="J51" s="41">
        <f>G51*H51</f>
        <v>64.14</v>
      </c>
    </row>
    <row r="52" spans="1:10" x14ac:dyDescent="0.35">
      <c r="A52" s="84"/>
      <c r="B52" s="84"/>
      <c r="C52" s="84"/>
      <c r="D52" s="84"/>
      <c r="E52" s="84"/>
      <c r="G52" s="43"/>
      <c r="H52" s="43"/>
      <c r="I52" s="43"/>
    </row>
    <row r="53" spans="1:10" x14ac:dyDescent="0.35">
      <c r="A53" s="85"/>
      <c r="B53" s="86"/>
      <c r="C53" s="86"/>
      <c r="D53" s="86"/>
      <c r="E53" s="86"/>
      <c r="F53" s="86"/>
      <c r="G53" s="86"/>
      <c r="H53" s="86"/>
      <c r="I53" s="86"/>
      <c r="J53" s="87"/>
    </row>
    <row r="55" spans="1:10" x14ac:dyDescent="0.35">
      <c r="A55" s="33" t="s">
        <v>93</v>
      </c>
      <c r="B55" s="40" t="s">
        <v>119</v>
      </c>
      <c r="C55" s="33" t="s">
        <v>125</v>
      </c>
      <c r="D55" s="72" t="s">
        <v>124</v>
      </c>
      <c r="E55" s="73"/>
      <c r="F55" s="73"/>
      <c r="G55" s="73"/>
      <c r="H55" s="73"/>
      <c r="I55" s="73"/>
      <c r="J55" s="74"/>
    </row>
    <row r="56" spans="1:10" x14ac:dyDescent="0.35">
      <c r="A56" s="33" t="s">
        <v>97</v>
      </c>
      <c r="B56" s="34" t="s">
        <v>4</v>
      </c>
      <c r="C56" s="35" t="s">
        <v>92</v>
      </c>
      <c r="D56" s="37">
        <v>45548</v>
      </c>
      <c r="E56" s="38"/>
      <c r="F56" s="39"/>
      <c r="G56" s="39"/>
      <c r="H56" s="39"/>
      <c r="I56" s="39"/>
      <c r="J56" s="39"/>
    </row>
    <row r="58" spans="1:10" x14ac:dyDescent="0.35">
      <c r="A58" s="75" t="s">
        <v>96</v>
      </c>
      <c r="B58" s="76"/>
      <c r="C58" s="76"/>
      <c r="D58" s="76"/>
      <c r="E58" s="77"/>
      <c r="F58" s="36" t="s">
        <v>5</v>
      </c>
      <c r="G58" s="36" t="s">
        <v>95</v>
      </c>
      <c r="H58" s="36" t="s">
        <v>100</v>
      </c>
      <c r="I58" s="36" t="s">
        <v>110</v>
      </c>
      <c r="J58" s="36" t="s">
        <v>22</v>
      </c>
    </row>
    <row r="59" spans="1:10" x14ac:dyDescent="0.35">
      <c r="A59" s="78" t="s">
        <v>120</v>
      </c>
      <c r="B59" s="79"/>
      <c r="C59" s="79"/>
      <c r="D59" s="79"/>
      <c r="E59" s="80"/>
      <c r="F59" s="34" t="s">
        <v>98</v>
      </c>
      <c r="G59" s="45">
        <v>0.33</v>
      </c>
      <c r="H59" s="41">
        <v>29.05</v>
      </c>
      <c r="I59" s="34">
        <v>88316</v>
      </c>
      <c r="J59" s="42">
        <f>G59*H59</f>
        <v>9.5865000000000009</v>
      </c>
    </row>
    <row r="60" spans="1:10" ht="29" x14ac:dyDescent="0.35">
      <c r="A60" s="78" t="s">
        <v>123</v>
      </c>
      <c r="B60" s="79"/>
      <c r="C60" s="79"/>
      <c r="D60" s="79"/>
      <c r="E60" s="80"/>
      <c r="F60" s="34" t="s">
        <v>4</v>
      </c>
      <c r="G60" s="45">
        <v>1</v>
      </c>
      <c r="H60" s="42">
        <v>1600</v>
      </c>
      <c r="I60" s="44" t="s">
        <v>121</v>
      </c>
      <c r="J60" s="42">
        <f>G60*H60</f>
        <v>1600</v>
      </c>
    </row>
    <row r="61" spans="1:10" ht="29" x14ac:dyDescent="0.35">
      <c r="A61" s="81" t="s">
        <v>122</v>
      </c>
      <c r="B61" s="82"/>
      <c r="C61" s="82"/>
      <c r="D61" s="82"/>
      <c r="E61" s="83"/>
      <c r="F61" s="34" t="s">
        <v>4</v>
      </c>
      <c r="G61" s="45">
        <v>1</v>
      </c>
      <c r="H61" s="42">
        <v>850</v>
      </c>
      <c r="I61" s="44" t="str">
        <f>I60</f>
        <v>WATPLAST INDUSTRIA E COMERCIO LTDA (12.975.313/0001-44)</v>
      </c>
      <c r="J61" s="41">
        <f>G61*H61</f>
        <v>850</v>
      </c>
    </row>
    <row r="62" spans="1:10" x14ac:dyDescent="0.35">
      <c r="A62" s="84"/>
      <c r="B62" s="84"/>
      <c r="C62" s="84"/>
      <c r="D62" s="84"/>
      <c r="E62" s="84"/>
      <c r="G62" s="43"/>
      <c r="H62" s="43"/>
      <c r="I62" s="43"/>
    </row>
    <row r="63" spans="1:10" x14ac:dyDescent="0.35">
      <c r="A63" s="85"/>
      <c r="B63" s="86"/>
      <c r="C63" s="86"/>
      <c r="D63" s="86"/>
      <c r="E63" s="86"/>
      <c r="F63" s="86"/>
      <c r="G63" s="86"/>
      <c r="H63" s="86"/>
      <c r="I63" s="86"/>
      <c r="J63" s="87"/>
    </row>
    <row r="65" spans="1:10" x14ac:dyDescent="0.35">
      <c r="A65" s="33" t="s">
        <v>93</v>
      </c>
      <c r="B65" s="40" t="s">
        <v>126</v>
      </c>
      <c r="C65" s="33" t="s">
        <v>125</v>
      </c>
      <c r="D65" s="72" t="s">
        <v>73</v>
      </c>
      <c r="E65" s="73"/>
      <c r="F65" s="73"/>
      <c r="G65" s="73"/>
      <c r="H65" s="73"/>
      <c r="I65" s="73"/>
      <c r="J65" s="74"/>
    </row>
    <row r="66" spans="1:10" x14ac:dyDescent="0.35">
      <c r="A66" s="33" t="s">
        <v>97</v>
      </c>
      <c r="B66" s="34" t="s">
        <v>0</v>
      </c>
      <c r="C66" s="35" t="s">
        <v>92</v>
      </c>
      <c r="D66" s="37">
        <v>45548</v>
      </c>
      <c r="E66" s="38"/>
      <c r="F66" s="39"/>
      <c r="G66" s="39"/>
      <c r="H66" s="39"/>
      <c r="I66" s="39"/>
      <c r="J66" s="39"/>
    </row>
    <row r="68" spans="1:10" x14ac:dyDescent="0.35">
      <c r="A68" s="75" t="s">
        <v>96</v>
      </c>
      <c r="B68" s="76"/>
      <c r="C68" s="76"/>
      <c r="D68" s="76"/>
      <c r="E68" s="77"/>
      <c r="F68" s="36" t="s">
        <v>5</v>
      </c>
      <c r="G68" s="36" t="s">
        <v>95</v>
      </c>
      <c r="H68" s="36" t="s">
        <v>100</v>
      </c>
      <c r="I68" s="36" t="s">
        <v>110</v>
      </c>
      <c r="J68" s="36" t="s">
        <v>22</v>
      </c>
    </row>
    <row r="69" spans="1:10" x14ac:dyDescent="0.35">
      <c r="A69" s="78" t="s">
        <v>120</v>
      </c>
      <c r="B69" s="79"/>
      <c r="C69" s="79"/>
      <c r="D69" s="79"/>
      <c r="E69" s="80"/>
      <c r="F69" s="34" t="s">
        <v>98</v>
      </c>
      <c r="G69" s="45">
        <v>0.2</v>
      </c>
      <c r="H69" s="41">
        <v>29.05</v>
      </c>
      <c r="I69" s="34">
        <v>88316</v>
      </c>
      <c r="J69" s="42">
        <f>G69*H69</f>
        <v>5.8100000000000005</v>
      </c>
    </row>
    <row r="70" spans="1:10" ht="29" x14ac:dyDescent="0.35">
      <c r="A70" s="78" t="s">
        <v>128</v>
      </c>
      <c r="B70" s="79"/>
      <c r="C70" s="79"/>
      <c r="D70" s="79"/>
      <c r="E70" s="80"/>
      <c r="F70" s="34" t="s">
        <v>0</v>
      </c>
      <c r="G70" s="45">
        <v>1.05</v>
      </c>
      <c r="H70" s="42">
        <v>73.37</v>
      </c>
      <c r="I70" s="44" t="s">
        <v>127</v>
      </c>
      <c r="J70" s="42">
        <f>G70*H70</f>
        <v>77.038500000000013</v>
      </c>
    </row>
    <row r="71" spans="1:10" x14ac:dyDescent="0.35">
      <c r="A71" s="84"/>
      <c r="B71" s="84"/>
      <c r="C71" s="84"/>
      <c r="D71" s="84"/>
      <c r="E71" s="84"/>
      <c r="G71" s="43"/>
      <c r="H71" s="43"/>
      <c r="I71" s="43"/>
    </row>
    <row r="72" spans="1:10" x14ac:dyDescent="0.35">
      <c r="A72" s="85"/>
      <c r="B72" s="86"/>
      <c r="C72" s="86"/>
      <c r="D72" s="86"/>
      <c r="E72" s="86"/>
      <c r="F72" s="86"/>
      <c r="G72" s="86"/>
      <c r="H72" s="86"/>
      <c r="I72" s="86"/>
      <c r="J72" s="87"/>
    </row>
    <row r="74" spans="1:10" x14ac:dyDescent="0.35">
      <c r="A74" s="33" t="s">
        <v>93</v>
      </c>
      <c r="B74" s="40" t="s">
        <v>129</v>
      </c>
      <c r="C74" s="33" t="s">
        <v>125</v>
      </c>
      <c r="D74" s="72" t="s">
        <v>130</v>
      </c>
      <c r="E74" s="73"/>
      <c r="F74" s="73"/>
      <c r="G74" s="73"/>
      <c r="H74" s="73"/>
      <c r="I74" s="73"/>
      <c r="J74" s="74"/>
    </row>
    <row r="75" spans="1:10" ht="33.75" customHeight="1" x14ac:dyDescent="0.35">
      <c r="A75" s="33" t="s">
        <v>97</v>
      </c>
      <c r="B75" s="34" t="s">
        <v>0</v>
      </c>
      <c r="C75" s="35" t="s">
        <v>92</v>
      </c>
      <c r="D75" s="37">
        <v>45548</v>
      </c>
      <c r="E75" s="38"/>
      <c r="F75" s="39"/>
      <c r="G75" s="39"/>
      <c r="H75" s="39"/>
      <c r="I75" s="39"/>
      <c r="J75" s="39"/>
    </row>
    <row r="77" spans="1:10" x14ac:dyDescent="0.35">
      <c r="A77" s="75" t="s">
        <v>96</v>
      </c>
      <c r="B77" s="76"/>
      <c r="C77" s="76"/>
      <c r="D77" s="76"/>
      <c r="E77" s="77"/>
      <c r="F77" s="36" t="s">
        <v>5</v>
      </c>
      <c r="G77" s="36" t="s">
        <v>95</v>
      </c>
      <c r="H77" s="36" t="s">
        <v>100</v>
      </c>
      <c r="I77" s="36" t="s">
        <v>132</v>
      </c>
      <c r="J77" s="36" t="s">
        <v>22</v>
      </c>
    </row>
    <row r="78" spans="1:10" x14ac:dyDescent="0.35">
      <c r="A78" s="78" t="s">
        <v>120</v>
      </c>
      <c r="B78" s="79"/>
      <c r="C78" s="79"/>
      <c r="D78" s="79"/>
      <c r="E78" s="80"/>
      <c r="F78" s="34" t="s">
        <v>98</v>
      </c>
      <c r="G78" s="45">
        <f>0.2+0.15</f>
        <v>0.35</v>
      </c>
      <c r="H78" s="41">
        <v>29.05</v>
      </c>
      <c r="I78" s="34">
        <v>88316</v>
      </c>
      <c r="J78" s="42">
        <f>G78*H78</f>
        <v>10.1675</v>
      </c>
    </row>
    <row r="79" spans="1:10" x14ac:dyDescent="0.35">
      <c r="A79" s="81" t="s">
        <v>133</v>
      </c>
      <c r="B79" s="82"/>
      <c r="C79" s="82"/>
      <c r="D79" s="82"/>
      <c r="E79" s="83"/>
      <c r="F79" s="34" t="s">
        <v>131</v>
      </c>
      <c r="G79" s="45">
        <v>2.25</v>
      </c>
      <c r="H79" s="42">
        <v>10.79</v>
      </c>
      <c r="I79" s="34">
        <v>174501</v>
      </c>
      <c r="J79" s="42">
        <f>G79*H79</f>
        <v>24.277499999999996</v>
      </c>
    </row>
    <row r="80" spans="1:10" ht="29" x14ac:dyDescent="0.35">
      <c r="A80" s="78" t="s">
        <v>128</v>
      </c>
      <c r="B80" s="79"/>
      <c r="C80" s="79"/>
      <c r="D80" s="79"/>
      <c r="E80" s="80"/>
      <c r="F80" s="34" t="s">
        <v>0</v>
      </c>
      <c r="G80" s="45">
        <v>1.05</v>
      </c>
      <c r="H80" s="42">
        <v>73.37</v>
      </c>
      <c r="I80" s="44" t="s">
        <v>127</v>
      </c>
      <c r="J80" s="42">
        <f>G80*H80</f>
        <v>77.038500000000013</v>
      </c>
    </row>
    <row r="81" spans="1:10" x14ac:dyDescent="0.35">
      <c r="A81" s="84"/>
      <c r="B81" s="84"/>
      <c r="C81" s="84"/>
      <c r="D81" s="84"/>
      <c r="E81" s="84"/>
      <c r="G81" s="43"/>
      <c r="H81" s="43"/>
      <c r="I81" s="43"/>
    </row>
    <row r="82" spans="1:10" x14ac:dyDescent="0.35">
      <c r="A82" s="85"/>
      <c r="B82" s="86"/>
      <c r="C82" s="86"/>
      <c r="D82" s="86"/>
      <c r="E82" s="86"/>
      <c r="F82" s="86"/>
      <c r="G82" s="86"/>
      <c r="H82" s="86"/>
      <c r="I82" s="86"/>
      <c r="J82" s="87"/>
    </row>
    <row r="84" spans="1:10" ht="38.25" customHeight="1" x14ac:dyDescent="0.35">
      <c r="A84" s="33" t="s">
        <v>93</v>
      </c>
      <c r="B84" s="40" t="s">
        <v>137</v>
      </c>
      <c r="C84" s="33" t="s">
        <v>94</v>
      </c>
      <c r="D84" s="72" t="s">
        <v>142</v>
      </c>
      <c r="E84" s="73"/>
      <c r="F84" s="73"/>
      <c r="G84" s="73"/>
      <c r="H84" s="73"/>
      <c r="I84" s="73"/>
      <c r="J84" s="74"/>
    </row>
    <row r="85" spans="1:10" x14ac:dyDescent="0.35">
      <c r="A85" s="33" t="s">
        <v>97</v>
      </c>
      <c r="B85" s="34" t="s">
        <v>0</v>
      </c>
      <c r="C85" s="35" t="s">
        <v>92</v>
      </c>
      <c r="D85" s="37">
        <v>45548</v>
      </c>
      <c r="E85" s="38"/>
      <c r="F85" s="39"/>
      <c r="G85" s="39"/>
      <c r="H85" s="39"/>
      <c r="I85" s="39"/>
      <c r="J85" s="39"/>
    </row>
    <row r="87" spans="1:10" x14ac:dyDescent="0.35">
      <c r="A87" s="75" t="s">
        <v>96</v>
      </c>
      <c r="B87" s="76"/>
      <c r="C87" s="76"/>
      <c r="D87" s="76"/>
      <c r="E87" s="77"/>
      <c r="F87" s="36" t="s">
        <v>5</v>
      </c>
      <c r="G87" s="36" t="s">
        <v>95</v>
      </c>
      <c r="H87" s="36" t="s">
        <v>100</v>
      </c>
      <c r="I87" s="36" t="s">
        <v>110</v>
      </c>
      <c r="J87" s="36" t="s">
        <v>22</v>
      </c>
    </row>
    <row r="88" spans="1:10" ht="33.75" customHeight="1" x14ac:dyDescent="0.35">
      <c r="A88" s="78" t="s">
        <v>120</v>
      </c>
      <c r="B88" s="79"/>
      <c r="C88" s="79"/>
      <c r="D88" s="79"/>
      <c r="E88" s="80"/>
      <c r="F88" s="34" t="s">
        <v>98</v>
      </c>
      <c r="G88" s="45">
        <v>1.24</v>
      </c>
      <c r="H88" s="41">
        <v>29.05</v>
      </c>
      <c r="I88" s="44">
        <v>88316</v>
      </c>
      <c r="J88" s="42">
        <f t="shared" ref="J88:J92" si="2">H88*G88</f>
        <v>36.021999999999998</v>
      </c>
    </row>
    <row r="89" spans="1:10" x14ac:dyDescent="0.35">
      <c r="A89" s="78" t="s">
        <v>140</v>
      </c>
      <c r="B89" s="79"/>
      <c r="C89" s="79"/>
      <c r="D89" s="79"/>
      <c r="E89" s="80"/>
      <c r="F89" s="34" t="s">
        <v>98</v>
      </c>
      <c r="G89" s="45">
        <v>2.4900000000000002</v>
      </c>
      <c r="H89" s="41">
        <v>33.36</v>
      </c>
      <c r="I89" s="44">
        <v>88261</v>
      </c>
      <c r="J89" s="42">
        <f t="shared" si="2"/>
        <v>83.066400000000002</v>
      </c>
    </row>
    <row r="90" spans="1:10" x14ac:dyDescent="0.35">
      <c r="A90" s="78" t="s">
        <v>143</v>
      </c>
      <c r="B90" s="79"/>
      <c r="C90" s="79"/>
      <c r="D90" s="79"/>
      <c r="E90" s="80"/>
      <c r="F90" s="34" t="s">
        <v>98</v>
      </c>
      <c r="G90" s="45">
        <v>1.4</v>
      </c>
      <c r="H90" s="41">
        <v>35.659999999999997</v>
      </c>
      <c r="I90" s="44">
        <v>88310</v>
      </c>
      <c r="J90" s="42">
        <f t="shared" si="2"/>
        <v>49.923999999999992</v>
      </c>
    </row>
    <row r="91" spans="1:10" x14ac:dyDescent="0.35">
      <c r="A91" s="78" t="s">
        <v>144</v>
      </c>
      <c r="B91" s="79"/>
      <c r="C91" s="79"/>
      <c r="D91" s="79"/>
      <c r="E91" s="80"/>
      <c r="F91" s="34" t="s">
        <v>145</v>
      </c>
      <c r="G91" s="45">
        <v>0.08</v>
      </c>
      <c r="H91" s="41">
        <v>19.78</v>
      </c>
      <c r="I91" s="44">
        <v>5318</v>
      </c>
      <c r="J91" s="42">
        <f t="shared" si="2"/>
        <v>1.5824</v>
      </c>
    </row>
    <row r="92" spans="1:10" x14ac:dyDescent="0.35">
      <c r="A92" s="81" t="s">
        <v>146</v>
      </c>
      <c r="B92" s="82"/>
      <c r="C92" s="82"/>
      <c r="D92" s="82"/>
      <c r="E92" s="83"/>
      <c r="F92" s="34" t="s">
        <v>145</v>
      </c>
      <c r="G92" s="45">
        <v>0.6</v>
      </c>
      <c r="H92" s="41">
        <v>33.25</v>
      </c>
      <c r="I92" s="44">
        <v>10475</v>
      </c>
      <c r="J92" s="42">
        <f t="shared" si="2"/>
        <v>19.95</v>
      </c>
    </row>
    <row r="93" spans="1:10" ht="29" x14ac:dyDescent="0.35">
      <c r="A93" s="81" t="s">
        <v>138</v>
      </c>
      <c r="B93" s="82"/>
      <c r="C93" s="82"/>
      <c r="D93" s="82"/>
      <c r="E93" s="83"/>
      <c r="F93" s="34" t="s">
        <v>4</v>
      </c>
      <c r="G93" s="45">
        <v>1</v>
      </c>
      <c r="H93" s="41">
        <v>430</v>
      </c>
      <c r="I93" s="44" t="s">
        <v>139</v>
      </c>
      <c r="J93" s="42">
        <f>H93*G93</f>
        <v>430</v>
      </c>
    </row>
    <row r="94" spans="1:10" x14ac:dyDescent="0.35">
      <c r="A94" s="84"/>
      <c r="B94" s="84"/>
      <c r="C94" s="84"/>
      <c r="D94" s="84"/>
      <c r="E94" s="84"/>
      <c r="G94" s="43"/>
      <c r="H94" s="43"/>
      <c r="I94" s="43"/>
    </row>
    <row r="95" spans="1:10" x14ac:dyDescent="0.35">
      <c r="A95" s="85"/>
      <c r="B95" s="86"/>
      <c r="C95" s="86"/>
      <c r="D95" s="86"/>
      <c r="E95" s="86"/>
      <c r="F95" s="86"/>
      <c r="G95" s="86"/>
      <c r="H95" s="86"/>
      <c r="I95" s="86"/>
      <c r="J95" s="87"/>
    </row>
    <row r="97" spans="1:10" ht="47.25" customHeight="1" x14ac:dyDescent="0.35">
      <c r="A97" s="33" t="s">
        <v>93</v>
      </c>
      <c r="B97" s="40" t="s">
        <v>141</v>
      </c>
      <c r="C97" s="33" t="s">
        <v>94</v>
      </c>
      <c r="D97" s="72" t="s">
        <v>68</v>
      </c>
      <c r="E97" s="73"/>
      <c r="F97" s="73"/>
      <c r="G97" s="73"/>
      <c r="H97" s="73"/>
      <c r="I97" s="73"/>
      <c r="J97" s="74"/>
    </row>
    <row r="98" spans="1:10" x14ac:dyDescent="0.35">
      <c r="A98" s="33" t="s">
        <v>97</v>
      </c>
      <c r="B98" s="34" t="s">
        <v>4</v>
      </c>
      <c r="C98" s="35" t="s">
        <v>92</v>
      </c>
      <c r="D98" s="37">
        <v>45548</v>
      </c>
      <c r="E98" s="38"/>
      <c r="F98" s="39"/>
      <c r="G98" s="39"/>
      <c r="H98" s="39"/>
      <c r="I98" s="39"/>
      <c r="J98" s="39"/>
    </row>
    <row r="100" spans="1:10" x14ac:dyDescent="0.35">
      <c r="A100" s="75" t="s">
        <v>96</v>
      </c>
      <c r="B100" s="76"/>
      <c r="C100" s="76"/>
      <c r="D100" s="76"/>
      <c r="E100" s="77"/>
      <c r="F100" s="36" t="s">
        <v>5</v>
      </c>
      <c r="G100" s="36" t="s">
        <v>95</v>
      </c>
      <c r="H100" s="36" t="s">
        <v>100</v>
      </c>
      <c r="I100" s="36" t="s">
        <v>110</v>
      </c>
      <c r="J100" s="36" t="s">
        <v>22</v>
      </c>
    </row>
    <row r="101" spans="1:10" ht="50.25" customHeight="1" x14ac:dyDescent="0.35">
      <c r="A101" s="78" t="s">
        <v>120</v>
      </c>
      <c r="B101" s="79"/>
      <c r="C101" s="79"/>
      <c r="D101" s="79"/>
      <c r="E101" s="80"/>
      <c r="F101" s="34" t="s">
        <v>98</v>
      </c>
      <c r="G101" s="45">
        <v>1.4</v>
      </c>
      <c r="H101" s="41">
        <v>29.05</v>
      </c>
      <c r="I101" s="44">
        <v>88316</v>
      </c>
      <c r="J101" s="42">
        <f t="shared" ref="J101:J106" si="3">H101*G101</f>
        <v>40.67</v>
      </c>
    </row>
    <row r="102" spans="1:10" x14ac:dyDescent="0.35">
      <c r="A102" s="78" t="s">
        <v>140</v>
      </c>
      <c r="B102" s="79"/>
      <c r="C102" s="79"/>
      <c r="D102" s="79"/>
      <c r="E102" s="80"/>
      <c r="F102" s="34" t="s">
        <v>98</v>
      </c>
      <c r="G102" s="45">
        <v>2.82</v>
      </c>
      <c r="H102" s="41">
        <v>33.36</v>
      </c>
      <c r="I102" s="44">
        <v>88261</v>
      </c>
      <c r="J102" s="42">
        <f t="shared" si="3"/>
        <v>94.075199999999995</v>
      </c>
    </row>
    <row r="103" spans="1:10" x14ac:dyDescent="0.35">
      <c r="A103" s="78" t="s">
        <v>143</v>
      </c>
      <c r="B103" s="79"/>
      <c r="C103" s="79"/>
      <c r="D103" s="79"/>
      <c r="E103" s="80"/>
      <c r="F103" s="34" t="s">
        <v>98</v>
      </c>
      <c r="G103" s="45">
        <f>1.4*2.1*2*0.7</f>
        <v>4.1159999999999997</v>
      </c>
      <c r="H103" s="41">
        <v>35.659999999999997</v>
      </c>
      <c r="I103" s="44">
        <v>88310</v>
      </c>
      <c r="J103" s="42">
        <f t="shared" si="3"/>
        <v>146.77655999999996</v>
      </c>
    </row>
    <row r="104" spans="1:10" x14ac:dyDescent="0.35">
      <c r="A104" s="78" t="s">
        <v>144</v>
      </c>
      <c r="B104" s="79"/>
      <c r="C104" s="79"/>
      <c r="D104" s="79"/>
      <c r="E104" s="80"/>
      <c r="F104" s="34" t="s">
        <v>145</v>
      </c>
      <c r="G104" s="45">
        <f>1.4*2.1*2*0.04</f>
        <v>0.23519999999999999</v>
      </c>
      <c r="H104" s="41">
        <v>19.78</v>
      </c>
      <c r="I104" s="44">
        <v>5318</v>
      </c>
      <c r="J104" s="42">
        <f t="shared" si="3"/>
        <v>4.6522560000000004</v>
      </c>
    </row>
    <row r="105" spans="1:10" x14ac:dyDescent="0.35">
      <c r="A105" s="81" t="s">
        <v>146</v>
      </c>
      <c r="B105" s="82"/>
      <c r="C105" s="82"/>
      <c r="D105" s="82"/>
      <c r="E105" s="83"/>
      <c r="F105" s="34" t="s">
        <v>145</v>
      </c>
      <c r="G105" s="45">
        <f>1.4*2.1*2*0.3</f>
        <v>1.764</v>
      </c>
      <c r="H105" s="41">
        <v>33.25</v>
      </c>
      <c r="I105" s="44">
        <v>10475</v>
      </c>
      <c r="J105" s="42">
        <f t="shared" si="3"/>
        <v>58.652999999999999</v>
      </c>
    </row>
    <row r="106" spans="1:10" ht="29" x14ac:dyDescent="0.35">
      <c r="A106" s="81" t="s">
        <v>147</v>
      </c>
      <c r="B106" s="82"/>
      <c r="C106" s="82"/>
      <c r="D106" s="82"/>
      <c r="E106" s="83"/>
      <c r="F106" s="34" t="s">
        <v>4</v>
      </c>
      <c r="G106" s="45">
        <v>1</v>
      </c>
      <c r="H106" s="41">
        <v>2300</v>
      </c>
      <c r="I106" s="44" t="s">
        <v>139</v>
      </c>
      <c r="J106" s="42">
        <f t="shared" si="3"/>
        <v>2300</v>
      </c>
    </row>
    <row r="107" spans="1:10" x14ac:dyDescent="0.35">
      <c r="A107" s="84"/>
      <c r="B107" s="84"/>
      <c r="C107" s="84"/>
      <c r="D107" s="84"/>
      <c r="E107" s="84"/>
      <c r="G107" s="43"/>
      <c r="H107" s="43"/>
      <c r="I107" s="43"/>
    </row>
    <row r="108" spans="1:10" x14ac:dyDescent="0.35">
      <c r="A108" s="85"/>
      <c r="B108" s="86"/>
      <c r="C108" s="86"/>
      <c r="D108" s="86"/>
      <c r="E108" s="86"/>
      <c r="F108" s="86"/>
      <c r="G108" s="86"/>
      <c r="H108" s="86"/>
      <c r="I108" s="86"/>
      <c r="J108" s="87"/>
    </row>
    <row r="110" spans="1:10" ht="63" customHeight="1" x14ac:dyDescent="0.35">
      <c r="A110" s="33" t="s">
        <v>93</v>
      </c>
      <c r="B110" s="40" t="s">
        <v>148</v>
      </c>
      <c r="C110" s="33" t="s">
        <v>94</v>
      </c>
      <c r="D110" s="72" t="s">
        <v>64</v>
      </c>
      <c r="E110" s="73"/>
      <c r="F110" s="73"/>
      <c r="G110" s="73"/>
      <c r="H110" s="73"/>
      <c r="I110" s="73"/>
      <c r="J110" s="74"/>
    </row>
    <row r="111" spans="1:10" x14ac:dyDescent="0.35">
      <c r="A111" s="33" t="s">
        <v>97</v>
      </c>
      <c r="B111" s="34" t="s">
        <v>4</v>
      </c>
      <c r="C111" s="35" t="s">
        <v>92</v>
      </c>
      <c r="D111" s="37">
        <v>45548</v>
      </c>
      <c r="E111" s="38"/>
      <c r="F111" s="39"/>
      <c r="G111" s="39"/>
      <c r="H111" s="39"/>
      <c r="I111" s="39"/>
      <c r="J111" s="39"/>
    </row>
    <row r="113" spans="1:10" x14ac:dyDescent="0.35">
      <c r="A113" s="75" t="s">
        <v>96</v>
      </c>
      <c r="B113" s="76"/>
      <c r="C113" s="76"/>
      <c r="D113" s="76"/>
      <c r="E113" s="77"/>
      <c r="F113" s="36" t="s">
        <v>5</v>
      </c>
      <c r="G113" s="36" t="s">
        <v>95</v>
      </c>
      <c r="H113" s="36" t="s">
        <v>100</v>
      </c>
      <c r="I113" s="36" t="s">
        <v>110</v>
      </c>
      <c r="J113" s="36" t="s">
        <v>22</v>
      </c>
    </row>
    <row r="114" spans="1:10" ht="50.25" customHeight="1" x14ac:dyDescent="0.35">
      <c r="A114" s="78" t="s">
        <v>120</v>
      </c>
      <c r="B114" s="79"/>
      <c r="C114" s="79"/>
      <c r="D114" s="79"/>
      <c r="E114" s="80"/>
      <c r="F114" s="34" t="s">
        <v>98</v>
      </c>
      <c r="G114" s="45">
        <v>1.54</v>
      </c>
      <c r="H114" s="41">
        <v>29.05</v>
      </c>
      <c r="I114" s="44">
        <v>88316</v>
      </c>
      <c r="J114" s="42">
        <f t="shared" ref="J114:J119" si="4">H114*G114</f>
        <v>44.737000000000002</v>
      </c>
    </row>
    <row r="115" spans="1:10" x14ac:dyDescent="0.35">
      <c r="A115" s="78" t="s">
        <v>140</v>
      </c>
      <c r="B115" s="79"/>
      <c r="C115" s="79"/>
      <c r="D115" s="79"/>
      <c r="E115" s="80"/>
      <c r="F115" s="34" t="s">
        <v>98</v>
      </c>
      <c r="G115" s="45">
        <v>3.08</v>
      </c>
      <c r="H115" s="41">
        <v>33.36</v>
      </c>
      <c r="I115" s="44">
        <v>88261</v>
      </c>
      <c r="J115" s="42">
        <f t="shared" si="4"/>
        <v>102.7488</v>
      </c>
    </row>
    <row r="116" spans="1:10" x14ac:dyDescent="0.35">
      <c r="A116" s="78" t="s">
        <v>143</v>
      </c>
      <c r="B116" s="79"/>
      <c r="C116" s="79"/>
      <c r="D116" s="79"/>
      <c r="E116" s="80"/>
      <c r="F116" s="34" t="s">
        <v>98</v>
      </c>
      <c r="G116" s="45">
        <f>1.6*2.1*2*0.7</f>
        <v>4.7039999999999997</v>
      </c>
      <c r="H116" s="41">
        <v>35.659999999999997</v>
      </c>
      <c r="I116" s="44">
        <v>88310</v>
      </c>
      <c r="J116" s="42">
        <f t="shared" si="4"/>
        <v>167.74463999999998</v>
      </c>
    </row>
    <row r="117" spans="1:10" x14ac:dyDescent="0.35">
      <c r="A117" s="78" t="s">
        <v>144</v>
      </c>
      <c r="B117" s="79"/>
      <c r="C117" s="79"/>
      <c r="D117" s="79"/>
      <c r="E117" s="80"/>
      <c r="F117" s="34" t="s">
        <v>145</v>
      </c>
      <c r="G117" s="45">
        <f>1.6*2.1*2*0.04</f>
        <v>0.26880000000000004</v>
      </c>
      <c r="H117" s="41">
        <v>19.78</v>
      </c>
      <c r="I117" s="44">
        <v>5318</v>
      </c>
      <c r="J117" s="42">
        <f t="shared" si="4"/>
        <v>5.3168640000000007</v>
      </c>
    </row>
    <row r="118" spans="1:10" x14ac:dyDescent="0.35">
      <c r="A118" s="81" t="s">
        <v>146</v>
      </c>
      <c r="B118" s="82"/>
      <c r="C118" s="82"/>
      <c r="D118" s="82"/>
      <c r="E118" s="83"/>
      <c r="F118" s="34" t="s">
        <v>145</v>
      </c>
      <c r="G118" s="45">
        <f>1.6*2.1*2*0.3</f>
        <v>2.016</v>
      </c>
      <c r="H118" s="41">
        <v>33.25</v>
      </c>
      <c r="I118" s="44">
        <v>10475</v>
      </c>
      <c r="J118" s="42">
        <f t="shared" si="4"/>
        <v>67.031999999999996</v>
      </c>
    </row>
    <row r="119" spans="1:10" ht="29" x14ac:dyDescent="0.35">
      <c r="A119" s="81" t="s">
        <v>149</v>
      </c>
      <c r="B119" s="82"/>
      <c r="C119" s="82"/>
      <c r="D119" s="82"/>
      <c r="E119" s="83"/>
      <c r="F119" s="34" t="s">
        <v>4</v>
      </c>
      <c r="G119" s="45">
        <v>1</v>
      </c>
      <c r="H119" s="41">
        <v>2600</v>
      </c>
      <c r="I119" s="44" t="s">
        <v>139</v>
      </c>
      <c r="J119" s="42">
        <f t="shared" si="4"/>
        <v>2600</v>
      </c>
    </row>
    <row r="120" spans="1:10" x14ac:dyDescent="0.35">
      <c r="A120" s="84"/>
      <c r="B120" s="84"/>
      <c r="C120" s="84"/>
      <c r="D120" s="84"/>
      <c r="E120" s="84"/>
      <c r="G120" s="43"/>
      <c r="H120" s="43"/>
      <c r="I120" s="43"/>
    </row>
    <row r="121" spans="1:10" x14ac:dyDescent="0.35">
      <c r="A121" s="85"/>
      <c r="B121" s="86"/>
      <c r="C121" s="86"/>
      <c r="D121" s="86"/>
      <c r="E121" s="86"/>
      <c r="F121" s="86"/>
      <c r="G121" s="86"/>
      <c r="H121" s="86"/>
      <c r="I121" s="86"/>
      <c r="J121" s="87"/>
    </row>
    <row r="123" spans="1:10" ht="54" customHeight="1" x14ac:dyDescent="0.35">
      <c r="A123" s="33" t="s">
        <v>93</v>
      </c>
      <c r="B123" s="40" t="s">
        <v>150</v>
      </c>
      <c r="C123" s="33" t="s">
        <v>94</v>
      </c>
      <c r="D123" s="72" t="s">
        <v>44</v>
      </c>
      <c r="E123" s="73"/>
      <c r="F123" s="73"/>
      <c r="G123" s="73"/>
      <c r="H123" s="73"/>
      <c r="I123" s="73"/>
      <c r="J123" s="74"/>
    </row>
    <row r="124" spans="1:10" x14ac:dyDescent="0.35">
      <c r="A124" s="33" t="s">
        <v>97</v>
      </c>
      <c r="B124" s="34" t="s">
        <v>4</v>
      </c>
      <c r="C124" s="35" t="s">
        <v>92</v>
      </c>
      <c r="D124" s="37">
        <v>45548</v>
      </c>
      <c r="E124" s="38"/>
      <c r="F124" s="39"/>
      <c r="G124" s="39"/>
      <c r="H124" s="39"/>
      <c r="I124" s="39"/>
      <c r="J124" s="39"/>
    </row>
    <row r="126" spans="1:10" x14ac:dyDescent="0.35">
      <c r="A126" s="75" t="s">
        <v>96</v>
      </c>
      <c r="B126" s="76"/>
      <c r="C126" s="76"/>
      <c r="D126" s="76"/>
      <c r="E126" s="77"/>
      <c r="F126" s="36" t="s">
        <v>5</v>
      </c>
      <c r="G126" s="36" t="s">
        <v>95</v>
      </c>
      <c r="H126" s="36" t="s">
        <v>100</v>
      </c>
      <c r="I126" s="36" t="s">
        <v>110</v>
      </c>
      <c r="J126" s="36" t="s">
        <v>22</v>
      </c>
    </row>
    <row r="127" spans="1:10" ht="36.75" customHeight="1" x14ac:dyDescent="0.35">
      <c r="A127" s="78" t="s">
        <v>120</v>
      </c>
      <c r="B127" s="79"/>
      <c r="C127" s="79"/>
      <c r="D127" s="79"/>
      <c r="E127" s="80"/>
      <c r="F127" s="34" t="s">
        <v>98</v>
      </c>
      <c r="G127" s="45">
        <v>1.66</v>
      </c>
      <c r="H127" s="41">
        <v>29.05</v>
      </c>
      <c r="I127" s="44">
        <v>88316</v>
      </c>
      <c r="J127" s="42">
        <f t="shared" ref="J127:J132" si="5">H127*G127</f>
        <v>48.222999999999999</v>
      </c>
    </row>
    <row r="128" spans="1:10" x14ac:dyDescent="0.35">
      <c r="A128" s="78" t="s">
        <v>140</v>
      </c>
      <c r="B128" s="79"/>
      <c r="C128" s="79"/>
      <c r="D128" s="79"/>
      <c r="E128" s="80"/>
      <c r="F128" s="34" t="s">
        <v>98</v>
      </c>
      <c r="G128" s="45">
        <v>3.34</v>
      </c>
      <c r="H128" s="41">
        <v>33.36</v>
      </c>
      <c r="I128" s="44">
        <v>88261</v>
      </c>
      <c r="J128" s="42">
        <f t="shared" si="5"/>
        <v>111.4224</v>
      </c>
    </row>
    <row r="129" spans="1:10" x14ac:dyDescent="0.35">
      <c r="A129" s="78" t="s">
        <v>143</v>
      </c>
      <c r="B129" s="79"/>
      <c r="C129" s="79"/>
      <c r="D129" s="79"/>
      <c r="E129" s="80"/>
      <c r="F129" s="34" t="s">
        <v>98</v>
      </c>
      <c r="G129" s="45">
        <f>2*2.1*2*0.7</f>
        <v>5.88</v>
      </c>
      <c r="H129" s="41">
        <v>35.659999999999997</v>
      </c>
      <c r="I129" s="44">
        <v>88310</v>
      </c>
      <c r="J129" s="42">
        <f t="shared" si="5"/>
        <v>209.68079999999998</v>
      </c>
    </row>
    <row r="130" spans="1:10" x14ac:dyDescent="0.35">
      <c r="A130" s="78" t="s">
        <v>144</v>
      </c>
      <c r="B130" s="79"/>
      <c r="C130" s="79"/>
      <c r="D130" s="79"/>
      <c r="E130" s="80"/>
      <c r="F130" s="34" t="s">
        <v>145</v>
      </c>
      <c r="G130" s="45">
        <f>2*2.1*2*0.04</f>
        <v>0.33600000000000002</v>
      </c>
      <c r="H130" s="41">
        <v>19.78</v>
      </c>
      <c r="I130" s="44">
        <v>5318</v>
      </c>
      <c r="J130" s="42">
        <f t="shared" si="5"/>
        <v>6.6460800000000004</v>
      </c>
    </row>
    <row r="131" spans="1:10" x14ac:dyDescent="0.35">
      <c r="A131" s="81" t="s">
        <v>146</v>
      </c>
      <c r="B131" s="82"/>
      <c r="C131" s="82"/>
      <c r="D131" s="82"/>
      <c r="E131" s="83"/>
      <c r="F131" s="34" t="s">
        <v>145</v>
      </c>
      <c r="G131" s="45">
        <f>2*2.1*2*0.3</f>
        <v>2.52</v>
      </c>
      <c r="H131" s="41">
        <v>33.25</v>
      </c>
      <c r="I131" s="44">
        <v>10475</v>
      </c>
      <c r="J131" s="42">
        <f t="shared" si="5"/>
        <v>83.79</v>
      </c>
    </row>
    <row r="132" spans="1:10" ht="29" x14ac:dyDescent="0.35">
      <c r="A132" s="81" t="s">
        <v>151</v>
      </c>
      <c r="B132" s="82"/>
      <c r="C132" s="82"/>
      <c r="D132" s="82"/>
      <c r="E132" s="83"/>
      <c r="F132" s="34" t="s">
        <v>4</v>
      </c>
      <c r="G132" s="45">
        <v>1</v>
      </c>
      <c r="H132" s="41">
        <v>2800</v>
      </c>
      <c r="I132" s="44" t="s">
        <v>139</v>
      </c>
      <c r="J132" s="42">
        <f t="shared" si="5"/>
        <v>2800</v>
      </c>
    </row>
    <row r="133" spans="1:10" x14ac:dyDescent="0.35">
      <c r="A133" s="84"/>
      <c r="B133" s="84"/>
      <c r="C133" s="84"/>
      <c r="D133" s="84"/>
      <c r="E133" s="84"/>
      <c r="G133" s="43"/>
      <c r="H133" s="43"/>
      <c r="I133" s="43"/>
    </row>
    <row r="134" spans="1:10" x14ac:dyDescent="0.35">
      <c r="A134" s="85"/>
      <c r="B134" s="86"/>
      <c r="C134" s="86"/>
      <c r="D134" s="86"/>
      <c r="E134" s="86"/>
      <c r="F134" s="86"/>
      <c r="G134" s="86"/>
      <c r="H134" s="86"/>
      <c r="I134" s="86"/>
      <c r="J134" s="87"/>
    </row>
    <row r="136" spans="1:10" ht="50.25" customHeight="1" x14ac:dyDescent="0.35">
      <c r="A136" s="33" t="s">
        <v>93</v>
      </c>
      <c r="B136" s="40" t="s">
        <v>152</v>
      </c>
      <c r="C136" s="33" t="s">
        <v>94</v>
      </c>
      <c r="D136" s="72" t="s">
        <v>89</v>
      </c>
      <c r="E136" s="73"/>
      <c r="F136" s="73"/>
      <c r="G136" s="73"/>
      <c r="H136" s="73"/>
      <c r="I136" s="73"/>
      <c r="J136" s="74"/>
    </row>
    <row r="137" spans="1:10" x14ac:dyDescent="0.35">
      <c r="A137" s="33" t="s">
        <v>97</v>
      </c>
      <c r="B137" s="34" t="s">
        <v>4</v>
      </c>
      <c r="C137" s="35" t="s">
        <v>92</v>
      </c>
      <c r="D137" s="37">
        <v>45548</v>
      </c>
      <c r="E137" s="38"/>
      <c r="F137" s="39"/>
      <c r="G137" s="39"/>
      <c r="H137" s="39"/>
      <c r="I137" s="39"/>
      <c r="J137" s="39"/>
    </row>
    <row r="139" spans="1:10" x14ac:dyDescent="0.35">
      <c r="A139" s="75" t="s">
        <v>96</v>
      </c>
      <c r="B139" s="76"/>
      <c r="C139" s="76"/>
      <c r="D139" s="76"/>
      <c r="E139" s="77"/>
      <c r="F139" s="36" t="s">
        <v>5</v>
      </c>
      <c r="G139" s="36" t="s">
        <v>95</v>
      </c>
      <c r="H139" s="36" t="s">
        <v>100</v>
      </c>
      <c r="I139" s="36" t="s">
        <v>110</v>
      </c>
      <c r="J139" s="36" t="s">
        <v>22</v>
      </c>
    </row>
    <row r="140" spans="1:10" ht="33.75" customHeight="1" x14ac:dyDescent="0.35">
      <c r="A140" s="78" t="s">
        <v>120</v>
      </c>
      <c r="B140" s="79"/>
      <c r="C140" s="79"/>
      <c r="D140" s="79"/>
      <c r="E140" s="80"/>
      <c r="F140" s="34" t="s">
        <v>98</v>
      </c>
      <c r="G140" s="45">
        <f>7*2.5*2.1</f>
        <v>36.75</v>
      </c>
      <c r="H140" s="41">
        <v>29.05</v>
      </c>
      <c r="I140" s="44">
        <v>88316</v>
      </c>
      <c r="J140" s="42">
        <f t="shared" ref="J140:J145" si="6">H140*G140</f>
        <v>1067.5875000000001</v>
      </c>
    </row>
    <row r="141" spans="1:10" x14ac:dyDescent="0.35">
      <c r="A141" s="78" t="s">
        <v>140</v>
      </c>
      <c r="B141" s="79"/>
      <c r="C141" s="79"/>
      <c r="D141" s="79"/>
      <c r="E141" s="80"/>
      <c r="F141" s="34" t="s">
        <v>98</v>
      </c>
      <c r="G141" s="45">
        <f>7*2.5*2.1</f>
        <v>36.75</v>
      </c>
      <c r="H141" s="41">
        <v>33.36</v>
      </c>
      <c r="I141" s="44">
        <v>88261</v>
      </c>
      <c r="J141" s="42">
        <f t="shared" si="6"/>
        <v>1225.98</v>
      </c>
    </row>
    <row r="142" spans="1:10" x14ac:dyDescent="0.35">
      <c r="A142" s="78" t="s">
        <v>143</v>
      </c>
      <c r="B142" s="79"/>
      <c r="C142" s="79"/>
      <c r="D142" s="79"/>
      <c r="E142" s="80"/>
      <c r="F142" s="34" t="s">
        <v>98</v>
      </c>
      <c r="G142" s="45">
        <f>7*2.5*2*0.7</f>
        <v>24.5</v>
      </c>
      <c r="H142" s="41">
        <v>35.659999999999997</v>
      </c>
      <c r="I142" s="44">
        <v>88310</v>
      </c>
      <c r="J142" s="42">
        <f t="shared" si="6"/>
        <v>873.67</v>
      </c>
    </row>
    <row r="143" spans="1:10" x14ac:dyDescent="0.35">
      <c r="A143" s="78" t="s">
        <v>144</v>
      </c>
      <c r="B143" s="79"/>
      <c r="C143" s="79"/>
      <c r="D143" s="79"/>
      <c r="E143" s="80"/>
      <c r="F143" s="34" t="s">
        <v>145</v>
      </c>
      <c r="G143" s="45">
        <f>7*2.5*2*0.04</f>
        <v>1.4000000000000001</v>
      </c>
      <c r="H143" s="41">
        <v>19.78</v>
      </c>
      <c r="I143" s="44">
        <v>5318</v>
      </c>
      <c r="J143" s="42">
        <f t="shared" si="6"/>
        <v>27.692000000000004</v>
      </c>
    </row>
    <row r="144" spans="1:10" x14ac:dyDescent="0.35">
      <c r="A144" s="81" t="s">
        <v>146</v>
      </c>
      <c r="B144" s="82"/>
      <c r="C144" s="82"/>
      <c r="D144" s="82"/>
      <c r="E144" s="83"/>
      <c r="F144" s="34" t="s">
        <v>145</v>
      </c>
      <c r="G144" s="45">
        <f>7*2.5*2*0.3</f>
        <v>10.5</v>
      </c>
      <c r="H144" s="41">
        <v>33.25</v>
      </c>
      <c r="I144" s="44">
        <v>10475</v>
      </c>
      <c r="J144" s="42">
        <f t="shared" si="6"/>
        <v>349.125</v>
      </c>
    </row>
    <row r="145" spans="1:10" ht="29" x14ac:dyDescent="0.35">
      <c r="A145" s="81" t="s">
        <v>153</v>
      </c>
      <c r="B145" s="82"/>
      <c r="C145" s="82"/>
      <c r="D145" s="82"/>
      <c r="E145" s="83"/>
      <c r="F145" s="34" t="s">
        <v>4</v>
      </c>
      <c r="G145" s="45">
        <v>1</v>
      </c>
      <c r="H145" s="41">
        <v>29000</v>
      </c>
      <c r="I145" s="44" t="s">
        <v>139</v>
      </c>
      <c r="J145" s="42">
        <f t="shared" si="6"/>
        <v>29000</v>
      </c>
    </row>
    <row r="146" spans="1:10" x14ac:dyDescent="0.35">
      <c r="A146" s="84"/>
      <c r="B146" s="84"/>
      <c r="C146" s="84"/>
      <c r="D146" s="84"/>
      <c r="E146" s="84"/>
      <c r="G146" s="43"/>
      <c r="H146" s="43"/>
      <c r="I146" s="43"/>
    </row>
    <row r="147" spans="1:10" x14ac:dyDescent="0.35">
      <c r="A147" s="85"/>
      <c r="B147" s="86"/>
      <c r="C147" s="86"/>
      <c r="D147" s="86"/>
      <c r="E147" s="86"/>
      <c r="F147" s="86"/>
      <c r="G147" s="86"/>
      <c r="H147" s="86"/>
      <c r="I147" s="86"/>
      <c r="J147" s="87"/>
    </row>
    <row r="149" spans="1:10" x14ac:dyDescent="0.35">
      <c r="A149" s="33" t="s">
        <v>93</v>
      </c>
      <c r="B149" s="40" t="s">
        <v>154</v>
      </c>
      <c r="C149" s="33" t="s">
        <v>94</v>
      </c>
      <c r="D149" s="72" t="s">
        <v>264</v>
      </c>
      <c r="E149" s="73"/>
      <c r="F149" s="73"/>
      <c r="G149" s="73"/>
      <c r="H149" s="73"/>
      <c r="I149" s="73"/>
      <c r="J149" s="74"/>
    </row>
    <row r="150" spans="1:10" x14ac:dyDescent="0.35">
      <c r="A150" s="33" t="s">
        <v>97</v>
      </c>
      <c r="B150" s="34" t="s">
        <v>4</v>
      </c>
      <c r="C150" s="35" t="s">
        <v>92</v>
      </c>
      <c r="D150" s="37">
        <v>45548</v>
      </c>
      <c r="E150" s="38"/>
      <c r="F150" s="39"/>
      <c r="G150" s="39"/>
      <c r="H150" s="39"/>
      <c r="I150" s="39"/>
      <c r="J150" s="39"/>
    </row>
    <row r="152" spans="1:10" x14ac:dyDescent="0.35">
      <c r="A152" s="75" t="s">
        <v>96</v>
      </c>
      <c r="B152" s="76"/>
      <c r="C152" s="76"/>
      <c r="D152" s="76"/>
      <c r="E152" s="77"/>
      <c r="F152" s="36" t="s">
        <v>5</v>
      </c>
      <c r="G152" s="36" t="s">
        <v>95</v>
      </c>
      <c r="H152" s="36" t="s">
        <v>100</v>
      </c>
      <c r="I152" s="36" t="s">
        <v>132</v>
      </c>
      <c r="J152" s="36" t="s">
        <v>22</v>
      </c>
    </row>
    <row r="153" spans="1:10" x14ac:dyDescent="0.35">
      <c r="A153" s="78" t="s">
        <v>120</v>
      </c>
      <c r="B153" s="79"/>
      <c r="C153" s="79"/>
      <c r="D153" s="79"/>
      <c r="E153" s="80"/>
      <c r="F153" s="34" t="s">
        <v>98</v>
      </c>
      <c r="G153" s="45">
        <v>0.18</v>
      </c>
      <c r="H153" s="41">
        <v>29.05</v>
      </c>
      <c r="I153" s="44">
        <v>88316</v>
      </c>
      <c r="J153" s="42">
        <f t="shared" ref="J153:J162" si="7">H153*G153</f>
        <v>5.2290000000000001</v>
      </c>
    </row>
    <row r="154" spans="1:10" x14ac:dyDescent="0.35">
      <c r="A154" s="78" t="s">
        <v>155</v>
      </c>
      <c r="B154" s="79"/>
      <c r="C154" s="79"/>
      <c r="D154" s="79"/>
      <c r="E154" s="80"/>
      <c r="F154" s="34" t="s">
        <v>98</v>
      </c>
      <c r="G154" s="45">
        <v>0.38</v>
      </c>
      <c r="H154" s="41">
        <v>36.97</v>
      </c>
      <c r="I154" s="44">
        <v>88267</v>
      </c>
      <c r="J154" s="42">
        <f t="shared" si="7"/>
        <v>14.0486</v>
      </c>
    </row>
    <row r="155" spans="1:10" x14ac:dyDescent="0.35">
      <c r="A155" s="81" t="s">
        <v>156</v>
      </c>
      <c r="B155" s="82"/>
      <c r="C155" s="82"/>
      <c r="D155" s="82"/>
      <c r="E155" s="83"/>
      <c r="F155" s="34" t="s">
        <v>4</v>
      </c>
      <c r="G155" s="45">
        <v>2</v>
      </c>
      <c r="H155" s="41">
        <v>16.559999999999999</v>
      </c>
      <c r="I155" s="44">
        <v>88310</v>
      </c>
      <c r="J155" s="42">
        <f t="shared" si="7"/>
        <v>33.119999999999997</v>
      </c>
    </row>
    <row r="156" spans="1:10" x14ac:dyDescent="0.35">
      <c r="A156" s="78" t="s">
        <v>157</v>
      </c>
      <c r="B156" s="79"/>
      <c r="C156" s="79"/>
      <c r="D156" s="79"/>
      <c r="E156" s="80"/>
      <c r="F156" s="34" t="s">
        <v>160</v>
      </c>
      <c r="G156" s="45">
        <v>0.03</v>
      </c>
      <c r="H156" s="41">
        <v>95.22</v>
      </c>
      <c r="I156" s="44">
        <v>37329</v>
      </c>
      <c r="J156" s="42">
        <f t="shared" si="7"/>
        <v>2.8565999999999998</v>
      </c>
    </row>
    <row r="157" spans="1:10" x14ac:dyDescent="0.35">
      <c r="A157" s="78" t="s">
        <v>166</v>
      </c>
      <c r="B157" s="79"/>
      <c r="C157" s="79"/>
      <c r="D157" s="79"/>
      <c r="E157" s="80"/>
      <c r="F157" s="34" t="s">
        <v>4</v>
      </c>
      <c r="G157" s="45">
        <v>1</v>
      </c>
      <c r="H157" s="41">
        <v>27.45</v>
      </c>
      <c r="I157" s="44">
        <v>74825</v>
      </c>
      <c r="J157" s="42">
        <f t="shared" si="7"/>
        <v>27.45</v>
      </c>
    </row>
    <row r="158" spans="1:10" x14ac:dyDescent="0.35">
      <c r="A158" s="78" t="s">
        <v>165</v>
      </c>
      <c r="B158" s="79"/>
      <c r="C158" s="79"/>
      <c r="D158" s="79"/>
      <c r="E158" s="80"/>
      <c r="F158" s="34" t="s">
        <v>4</v>
      </c>
      <c r="G158" s="45">
        <v>1</v>
      </c>
      <c r="H158" s="41">
        <v>176.66</v>
      </c>
      <c r="I158" s="44">
        <v>75653</v>
      </c>
      <c r="J158" s="42">
        <f t="shared" si="7"/>
        <v>176.66</v>
      </c>
    </row>
    <row r="159" spans="1:10" x14ac:dyDescent="0.35">
      <c r="A159" s="78" t="s">
        <v>164</v>
      </c>
      <c r="B159" s="79"/>
      <c r="C159" s="79"/>
      <c r="D159" s="79"/>
      <c r="E159" s="80"/>
      <c r="F159" s="34" t="s">
        <v>1</v>
      </c>
      <c r="G159" s="45">
        <v>1</v>
      </c>
      <c r="H159" s="41">
        <v>0.18</v>
      </c>
      <c r="I159" s="44">
        <v>79640</v>
      </c>
      <c r="J159" s="42">
        <f t="shared" si="7"/>
        <v>0.18</v>
      </c>
    </row>
    <row r="160" spans="1:10" x14ac:dyDescent="0.35">
      <c r="A160" s="78" t="s">
        <v>163</v>
      </c>
      <c r="B160" s="79"/>
      <c r="C160" s="79"/>
      <c r="D160" s="79"/>
      <c r="E160" s="80"/>
      <c r="F160" s="34" t="s">
        <v>4</v>
      </c>
      <c r="G160" s="45">
        <v>1</v>
      </c>
      <c r="H160" s="41">
        <v>19.920000000000002</v>
      </c>
      <c r="I160" s="44">
        <v>79680</v>
      </c>
      <c r="J160" s="42">
        <f t="shared" ref="J160" si="8">H160*G160</f>
        <v>19.920000000000002</v>
      </c>
    </row>
    <row r="161" spans="1:10" x14ac:dyDescent="0.35">
      <c r="A161" s="78" t="s">
        <v>162</v>
      </c>
      <c r="B161" s="79"/>
      <c r="C161" s="79"/>
      <c r="D161" s="79"/>
      <c r="E161" s="80"/>
      <c r="F161" s="34" t="s">
        <v>4</v>
      </c>
      <c r="G161" s="45">
        <v>1</v>
      </c>
      <c r="H161" s="41">
        <v>257.24</v>
      </c>
      <c r="I161" s="44">
        <v>77241</v>
      </c>
      <c r="J161" s="42">
        <f t="shared" si="7"/>
        <v>257.24</v>
      </c>
    </row>
    <row r="162" spans="1:10" ht="29" x14ac:dyDescent="0.35">
      <c r="A162" s="81" t="s">
        <v>158</v>
      </c>
      <c r="B162" s="82"/>
      <c r="C162" s="82"/>
      <c r="D162" s="82"/>
      <c r="E162" s="83"/>
      <c r="F162" s="34" t="s">
        <v>4</v>
      </c>
      <c r="G162" s="45">
        <v>1</v>
      </c>
      <c r="H162" s="41">
        <v>327</v>
      </c>
      <c r="I162" s="44" t="s">
        <v>159</v>
      </c>
      <c r="J162" s="42">
        <f t="shared" si="7"/>
        <v>327</v>
      </c>
    </row>
    <row r="163" spans="1:10" x14ac:dyDescent="0.35">
      <c r="A163" s="84"/>
      <c r="B163" s="84"/>
      <c r="C163" s="84"/>
      <c r="D163" s="84"/>
      <c r="E163" s="84"/>
      <c r="G163" s="43"/>
      <c r="H163" s="43"/>
      <c r="I163" s="43"/>
    </row>
    <row r="164" spans="1:10" x14ac:dyDescent="0.35">
      <c r="A164" s="85"/>
      <c r="B164" s="86"/>
      <c r="C164" s="86"/>
      <c r="D164" s="86"/>
      <c r="E164" s="86"/>
      <c r="F164" s="86"/>
      <c r="G164" s="86"/>
      <c r="H164" s="86"/>
      <c r="I164" s="86"/>
      <c r="J164" s="87"/>
    </row>
    <row r="165" spans="1:10" x14ac:dyDescent="0.35">
      <c r="A165" s="84"/>
      <c r="B165" s="84"/>
      <c r="C165" s="84"/>
      <c r="D165" s="84"/>
      <c r="E165" s="84"/>
      <c r="G165" s="43"/>
      <c r="H165" s="43"/>
      <c r="I165" s="43"/>
    </row>
    <row r="166" spans="1:10" x14ac:dyDescent="0.35">
      <c r="A166" s="33" t="s">
        <v>93</v>
      </c>
      <c r="B166" s="40" t="s">
        <v>161</v>
      </c>
      <c r="C166" s="33" t="s">
        <v>94</v>
      </c>
      <c r="D166" s="72" t="s">
        <v>268</v>
      </c>
      <c r="E166" s="73"/>
      <c r="F166" s="73"/>
      <c r="G166" s="73"/>
      <c r="H166" s="73"/>
      <c r="I166" s="73"/>
      <c r="J166" s="74"/>
    </row>
    <row r="167" spans="1:10" x14ac:dyDescent="0.35">
      <c r="A167" s="33" t="s">
        <v>97</v>
      </c>
      <c r="B167" s="34" t="s">
        <v>4</v>
      </c>
      <c r="C167" s="35" t="s">
        <v>92</v>
      </c>
      <c r="D167" s="37">
        <v>45548</v>
      </c>
      <c r="E167" s="38"/>
      <c r="F167" s="39"/>
      <c r="G167" s="39"/>
      <c r="H167" s="39"/>
      <c r="I167" s="39"/>
      <c r="J167" s="39"/>
    </row>
    <row r="169" spans="1:10" x14ac:dyDescent="0.35">
      <c r="A169" s="75" t="s">
        <v>96</v>
      </c>
      <c r="B169" s="76"/>
      <c r="C169" s="76"/>
      <c r="D169" s="76"/>
      <c r="E169" s="77"/>
      <c r="F169" s="36" t="s">
        <v>5</v>
      </c>
      <c r="G169" s="36" t="s">
        <v>95</v>
      </c>
      <c r="H169" s="36" t="s">
        <v>100</v>
      </c>
      <c r="I169" s="36" t="s">
        <v>110</v>
      </c>
      <c r="J169" s="36" t="s">
        <v>22</v>
      </c>
    </row>
    <row r="170" spans="1:10" x14ac:dyDescent="0.35">
      <c r="A170" s="78" t="s">
        <v>120</v>
      </c>
      <c r="B170" s="79"/>
      <c r="C170" s="79"/>
      <c r="D170" s="79"/>
      <c r="E170" s="80"/>
      <c r="F170" s="34" t="s">
        <v>98</v>
      </c>
      <c r="G170" s="45">
        <v>2</v>
      </c>
      <c r="H170" s="41">
        <v>29.05</v>
      </c>
      <c r="I170" s="44">
        <v>88316</v>
      </c>
      <c r="J170" s="42">
        <f t="shared" ref="J170:J178" si="9">H170*G170</f>
        <v>58.1</v>
      </c>
    </row>
    <row r="171" spans="1:10" x14ac:dyDescent="0.35">
      <c r="A171" s="78" t="s">
        <v>155</v>
      </c>
      <c r="B171" s="79"/>
      <c r="C171" s="79"/>
      <c r="D171" s="79"/>
      <c r="E171" s="80"/>
      <c r="F171" s="34" t="s">
        <v>98</v>
      </c>
      <c r="G171" s="45">
        <v>2</v>
      </c>
      <c r="H171" s="41">
        <v>36.97</v>
      </c>
      <c r="I171" s="44">
        <v>88267</v>
      </c>
      <c r="J171" s="42">
        <f t="shared" si="9"/>
        <v>73.94</v>
      </c>
    </row>
    <row r="172" spans="1:10" x14ac:dyDescent="0.35">
      <c r="A172" s="81" t="s">
        <v>167</v>
      </c>
      <c r="B172" s="82"/>
      <c r="C172" s="82"/>
      <c r="D172" s="82"/>
      <c r="E172" s="83"/>
      <c r="F172" s="34" t="s">
        <v>160</v>
      </c>
      <c r="G172" s="45">
        <v>0.52</v>
      </c>
      <c r="H172" s="41">
        <v>40.35</v>
      </c>
      <c r="I172" s="44">
        <v>4823</v>
      </c>
      <c r="J172" s="42">
        <f t="shared" si="9"/>
        <v>20.982000000000003</v>
      </c>
    </row>
    <row r="173" spans="1:10" x14ac:dyDescent="0.35">
      <c r="A173" s="78" t="s">
        <v>157</v>
      </c>
      <c r="B173" s="79"/>
      <c r="C173" s="79"/>
      <c r="D173" s="79"/>
      <c r="E173" s="80"/>
      <c r="F173" s="34" t="s">
        <v>160</v>
      </c>
      <c r="G173" s="45">
        <v>0.03</v>
      </c>
      <c r="H173" s="41">
        <v>95.22</v>
      </c>
      <c r="I173" s="44">
        <v>37329</v>
      </c>
      <c r="J173" s="42">
        <f t="shared" si="9"/>
        <v>2.8565999999999998</v>
      </c>
    </row>
    <row r="174" spans="1:10" x14ac:dyDescent="0.35">
      <c r="A174" s="78" t="s">
        <v>166</v>
      </c>
      <c r="B174" s="79"/>
      <c r="C174" s="79"/>
      <c r="D174" s="79"/>
      <c r="E174" s="80"/>
      <c r="F174" s="34" t="s">
        <v>4</v>
      </c>
      <c r="G174" s="45">
        <v>1</v>
      </c>
      <c r="H174" s="41">
        <v>27.45</v>
      </c>
      <c r="I174" s="44">
        <v>74825</v>
      </c>
      <c r="J174" s="42">
        <f t="shared" si="9"/>
        <v>27.45</v>
      </c>
    </row>
    <row r="175" spans="1:10" x14ac:dyDescent="0.35">
      <c r="A175" s="78" t="s">
        <v>165</v>
      </c>
      <c r="B175" s="79"/>
      <c r="C175" s="79"/>
      <c r="D175" s="79"/>
      <c r="E175" s="80"/>
      <c r="F175" s="34" t="s">
        <v>4</v>
      </c>
      <c r="G175" s="45">
        <v>1</v>
      </c>
      <c r="H175" s="41">
        <v>176.66</v>
      </c>
      <c r="I175" s="44">
        <v>75653</v>
      </c>
      <c r="J175" s="42">
        <f t="shared" si="9"/>
        <v>176.66</v>
      </c>
    </row>
    <row r="176" spans="1:10" x14ac:dyDescent="0.35">
      <c r="A176" s="78" t="s">
        <v>164</v>
      </c>
      <c r="B176" s="79"/>
      <c r="C176" s="79"/>
      <c r="D176" s="79"/>
      <c r="E176" s="80"/>
      <c r="F176" s="34" t="s">
        <v>1</v>
      </c>
      <c r="G176" s="45">
        <v>1</v>
      </c>
      <c r="H176" s="41">
        <v>0.18</v>
      </c>
      <c r="I176" s="44">
        <v>79640</v>
      </c>
      <c r="J176" s="42">
        <f t="shared" si="9"/>
        <v>0.18</v>
      </c>
    </row>
    <row r="177" spans="1:10" x14ac:dyDescent="0.35">
      <c r="A177" s="78" t="s">
        <v>163</v>
      </c>
      <c r="B177" s="79"/>
      <c r="C177" s="79"/>
      <c r="D177" s="79"/>
      <c r="E177" s="80"/>
      <c r="F177" s="34" t="s">
        <v>4</v>
      </c>
      <c r="G177" s="45">
        <v>1</v>
      </c>
      <c r="H177" s="41">
        <v>19.920000000000002</v>
      </c>
      <c r="I177" s="44">
        <v>79680</v>
      </c>
      <c r="J177" s="42">
        <f t="shared" si="9"/>
        <v>19.920000000000002</v>
      </c>
    </row>
    <row r="178" spans="1:10" ht="29" x14ac:dyDescent="0.35">
      <c r="A178" s="81" t="s">
        <v>267</v>
      </c>
      <c r="B178" s="82"/>
      <c r="C178" s="82"/>
      <c r="D178" s="82"/>
      <c r="E178" s="83"/>
      <c r="F178" s="34" t="s">
        <v>4</v>
      </c>
      <c r="G178" s="45">
        <v>1</v>
      </c>
      <c r="H178" s="41">
        <v>367</v>
      </c>
      <c r="I178" s="44" t="s">
        <v>159</v>
      </c>
      <c r="J178" s="42">
        <f t="shared" si="9"/>
        <v>367</v>
      </c>
    </row>
    <row r="180" spans="1:10" x14ac:dyDescent="0.35">
      <c r="A180" s="85"/>
      <c r="B180" s="86"/>
      <c r="C180" s="86"/>
      <c r="D180" s="86"/>
      <c r="E180" s="86"/>
      <c r="F180" s="86"/>
      <c r="G180" s="86"/>
      <c r="H180" s="86"/>
      <c r="I180" s="86"/>
      <c r="J180" s="87"/>
    </row>
    <row r="181" spans="1:10" x14ac:dyDescent="0.35">
      <c r="A181" s="84"/>
      <c r="B181" s="84"/>
      <c r="C181" s="84"/>
      <c r="D181" s="84"/>
      <c r="E181" s="84"/>
      <c r="G181" s="43"/>
      <c r="H181" s="43"/>
      <c r="I181" s="43"/>
    </row>
    <row r="182" spans="1:10" x14ac:dyDescent="0.35">
      <c r="A182" s="33" t="s">
        <v>93</v>
      </c>
      <c r="B182" s="40" t="s">
        <v>168</v>
      </c>
      <c r="C182" s="33" t="s">
        <v>94</v>
      </c>
      <c r="D182" s="72" t="s">
        <v>266</v>
      </c>
      <c r="E182" s="73"/>
      <c r="F182" s="73"/>
      <c r="G182" s="73"/>
      <c r="H182" s="73"/>
      <c r="I182" s="73"/>
      <c r="J182" s="74"/>
    </row>
    <row r="183" spans="1:10" x14ac:dyDescent="0.35">
      <c r="A183" s="33" t="s">
        <v>97</v>
      </c>
      <c r="B183" s="34" t="s">
        <v>0</v>
      </c>
      <c r="C183" s="35" t="s">
        <v>92</v>
      </c>
      <c r="D183" s="37">
        <v>45548</v>
      </c>
      <c r="E183" s="38"/>
      <c r="F183" s="39"/>
      <c r="G183" s="39"/>
      <c r="H183" s="39"/>
      <c r="I183" s="39"/>
      <c r="J183" s="39"/>
    </row>
    <row r="185" spans="1:10" x14ac:dyDescent="0.35">
      <c r="A185" s="75" t="s">
        <v>96</v>
      </c>
      <c r="B185" s="76"/>
      <c r="C185" s="76"/>
      <c r="D185" s="76"/>
      <c r="E185" s="77"/>
      <c r="F185" s="36" t="s">
        <v>5</v>
      </c>
      <c r="G185" s="36" t="s">
        <v>95</v>
      </c>
      <c r="H185" s="36" t="s">
        <v>100</v>
      </c>
      <c r="I185" s="36" t="s">
        <v>110</v>
      </c>
      <c r="J185" s="36" t="s">
        <v>22</v>
      </c>
    </row>
    <row r="186" spans="1:10" x14ac:dyDescent="0.35">
      <c r="A186" s="78" t="s">
        <v>120</v>
      </c>
      <c r="B186" s="79"/>
      <c r="C186" s="79"/>
      <c r="D186" s="79"/>
      <c r="E186" s="80"/>
      <c r="F186" s="34" t="s">
        <v>98</v>
      </c>
      <c r="G186" s="45">
        <v>1</v>
      </c>
      <c r="H186" s="41">
        <v>29.05</v>
      </c>
      <c r="I186" s="44">
        <v>88316</v>
      </c>
      <c r="J186" s="42">
        <f t="shared" ref="J186:J192" si="10">H186*G186</f>
        <v>29.05</v>
      </c>
    </row>
    <row r="187" spans="1:10" ht="33.75" customHeight="1" x14ac:dyDescent="0.35">
      <c r="A187" s="78" t="s">
        <v>169</v>
      </c>
      <c r="B187" s="79"/>
      <c r="C187" s="79"/>
      <c r="D187" s="79"/>
      <c r="E187" s="80"/>
      <c r="F187" s="34" t="s">
        <v>98</v>
      </c>
      <c r="G187" s="45">
        <v>1.9</v>
      </c>
      <c r="H187" s="41">
        <v>34.39</v>
      </c>
      <c r="I187" s="44">
        <v>88274</v>
      </c>
      <c r="J187" s="42">
        <f t="shared" si="10"/>
        <v>65.340999999999994</v>
      </c>
    </row>
    <row r="188" spans="1:10" x14ac:dyDescent="0.35">
      <c r="A188" s="81" t="s">
        <v>167</v>
      </c>
      <c r="B188" s="82"/>
      <c r="C188" s="82"/>
      <c r="D188" s="82"/>
      <c r="E188" s="83"/>
      <c r="F188" s="34" t="s">
        <v>160</v>
      </c>
      <c r="G188" s="45">
        <v>0.5</v>
      </c>
      <c r="H188" s="41">
        <v>40.35</v>
      </c>
      <c r="I188" s="44">
        <v>4823</v>
      </c>
      <c r="J188" s="42">
        <f t="shared" si="10"/>
        <v>20.175000000000001</v>
      </c>
    </row>
    <row r="189" spans="1:10" x14ac:dyDescent="0.35">
      <c r="A189" s="78" t="s">
        <v>157</v>
      </c>
      <c r="B189" s="79"/>
      <c r="C189" s="79"/>
      <c r="D189" s="79"/>
      <c r="E189" s="80"/>
      <c r="F189" s="34" t="s">
        <v>160</v>
      </c>
      <c r="G189" s="45">
        <v>0.05</v>
      </c>
      <c r="H189" s="41">
        <v>95.22</v>
      </c>
      <c r="I189" s="44">
        <v>37329</v>
      </c>
      <c r="J189" s="42">
        <f t="shared" si="10"/>
        <v>4.7610000000000001</v>
      </c>
    </row>
    <row r="190" spans="1:10" x14ac:dyDescent="0.35">
      <c r="A190" s="81" t="s">
        <v>170</v>
      </c>
      <c r="B190" s="82"/>
      <c r="C190" s="82"/>
      <c r="D190" s="82"/>
      <c r="E190" s="83"/>
      <c r="F190" s="34" t="s">
        <v>4</v>
      </c>
      <c r="G190" s="45">
        <v>2</v>
      </c>
      <c r="H190" s="41">
        <v>20.27</v>
      </c>
      <c r="I190" s="44">
        <v>37591</v>
      </c>
      <c r="J190" s="42">
        <f t="shared" si="10"/>
        <v>40.54</v>
      </c>
    </row>
    <row r="191" spans="1:10" x14ac:dyDescent="0.35">
      <c r="A191" s="81" t="s">
        <v>171</v>
      </c>
      <c r="B191" s="82"/>
      <c r="C191" s="82"/>
      <c r="D191" s="82"/>
      <c r="E191" s="83"/>
      <c r="F191" s="34" t="s">
        <v>4</v>
      </c>
      <c r="G191" s="45">
        <v>6</v>
      </c>
      <c r="H191" s="41">
        <v>0.55000000000000004</v>
      </c>
      <c r="I191" s="44">
        <v>7568</v>
      </c>
      <c r="J191" s="42">
        <f t="shared" si="10"/>
        <v>3.3000000000000003</v>
      </c>
    </row>
    <row r="192" spans="1:10" ht="45" customHeight="1" x14ac:dyDescent="0.35">
      <c r="A192" s="81" t="s">
        <v>172</v>
      </c>
      <c r="B192" s="82"/>
      <c r="C192" s="82"/>
      <c r="D192" s="82"/>
      <c r="E192" s="83"/>
      <c r="F192" s="34" t="s">
        <v>0</v>
      </c>
      <c r="G192" s="45">
        <v>1.05</v>
      </c>
      <c r="H192" s="41">
        <v>701.88</v>
      </c>
      <c r="I192" s="44">
        <v>11795</v>
      </c>
      <c r="J192" s="42">
        <f t="shared" si="10"/>
        <v>736.97400000000005</v>
      </c>
    </row>
    <row r="194" spans="1:10" x14ac:dyDescent="0.35">
      <c r="A194" s="85"/>
      <c r="B194" s="86"/>
      <c r="C194" s="86"/>
      <c r="D194" s="86"/>
      <c r="E194" s="86"/>
      <c r="F194" s="86"/>
      <c r="G194" s="86"/>
      <c r="H194" s="86"/>
      <c r="I194" s="86"/>
      <c r="J194" s="87"/>
    </row>
    <row r="196" spans="1:10" x14ac:dyDescent="0.35">
      <c r="A196" s="33" t="s">
        <v>93</v>
      </c>
      <c r="B196" s="40" t="s">
        <v>173</v>
      </c>
      <c r="C196" s="33" t="s">
        <v>94</v>
      </c>
      <c r="D196" s="72" t="s">
        <v>36</v>
      </c>
      <c r="E196" s="73"/>
      <c r="F196" s="73"/>
      <c r="G196" s="73"/>
      <c r="H196" s="73"/>
      <c r="I196" s="73"/>
      <c r="J196" s="74"/>
    </row>
    <row r="197" spans="1:10" x14ac:dyDescent="0.35">
      <c r="A197" s="33" t="s">
        <v>97</v>
      </c>
      <c r="B197" s="34" t="s">
        <v>4</v>
      </c>
      <c r="C197" s="35" t="s">
        <v>92</v>
      </c>
      <c r="D197" s="37">
        <v>45548</v>
      </c>
      <c r="E197" s="38"/>
      <c r="F197" s="39"/>
      <c r="G197" s="39"/>
      <c r="H197" s="39"/>
      <c r="I197" s="39"/>
      <c r="J197" s="39"/>
    </row>
    <row r="199" spans="1:10" x14ac:dyDescent="0.35">
      <c r="A199" s="75" t="s">
        <v>96</v>
      </c>
      <c r="B199" s="76"/>
      <c r="C199" s="76"/>
      <c r="D199" s="76"/>
      <c r="E199" s="77"/>
      <c r="F199" s="36" t="s">
        <v>5</v>
      </c>
      <c r="G199" s="36" t="s">
        <v>95</v>
      </c>
      <c r="H199" s="36" t="s">
        <v>100</v>
      </c>
      <c r="I199" s="36" t="s">
        <v>111</v>
      </c>
      <c r="J199" s="36" t="s">
        <v>22</v>
      </c>
    </row>
    <row r="200" spans="1:10" ht="29" x14ac:dyDescent="0.35">
      <c r="A200" s="78" t="s">
        <v>101</v>
      </c>
      <c r="B200" s="79"/>
      <c r="C200" s="79"/>
      <c r="D200" s="79"/>
      <c r="E200" s="80"/>
      <c r="F200" s="34" t="s">
        <v>4</v>
      </c>
      <c r="G200" s="45">
        <v>1</v>
      </c>
      <c r="H200" s="41">
        <v>350</v>
      </c>
      <c r="I200" s="44" t="s">
        <v>102</v>
      </c>
      <c r="J200" s="42">
        <f>H200*G200</f>
        <v>350</v>
      </c>
    </row>
    <row r="201" spans="1:10" x14ac:dyDescent="0.35">
      <c r="A201" s="84"/>
      <c r="B201" s="84"/>
      <c r="C201" s="84"/>
      <c r="D201" s="84"/>
      <c r="E201" s="84"/>
      <c r="G201" s="43"/>
      <c r="H201" s="43"/>
      <c r="I201" s="43"/>
    </row>
    <row r="202" spans="1:10" x14ac:dyDescent="0.35">
      <c r="A202" s="85"/>
      <c r="B202" s="86"/>
      <c r="C202" s="86"/>
      <c r="D202" s="86"/>
      <c r="E202" s="86"/>
      <c r="F202" s="86"/>
      <c r="G202" s="86"/>
      <c r="H202" s="86"/>
      <c r="I202" s="86"/>
      <c r="J202" s="87"/>
    </row>
    <row r="204" spans="1:10" x14ac:dyDescent="0.35">
      <c r="A204" s="33" t="s">
        <v>93</v>
      </c>
      <c r="B204" s="40" t="s">
        <v>174</v>
      </c>
      <c r="C204" s="33" t="s">
        <v>125</v>
      </c>
      <c r="D204" s="72" t="s">
        <v>37</v>
      </c>
      <c r="E204" s="73"/>
      <c r="F204" s="73"/>
      <c r="G204" s="73"/>
      <c r="H204" s="73"/>
      <c r="I204" s="73"/>
      <c r="J204" s="74"/>
    </row>
    <row r="205" spans="1:10" x14ac:dyDescent="0.35">
      <c r="A205" s="33" t="s">
        <v>97</v>
      </c>
      <c r="B205" s="34" t="s">
        <v>4</v>
      </c>
      <c r="C205" s="35" t="s">
        <v>92</v>
      </c>
      <c r="D205" s="37">
        <v>45548</v>
      </c>
      <c r="E205" s="38"/>
      <c r="F205" s="39"/>
      <c r="G205" s="39"/>
      <c r="H205" s="39"/>
      <c r="I205" s="39"/>
      <c r="J205" s="39"/>
    </row>
    <row r="207" spans="1:10" x14ac:dyDescent="0.35">
      <c r="A207" s="75" t="s">
        <v>96</v>
      </c>
      <c r="B207" s="76"/>
      <c r="C207" s="76"/>
      <c r="D207" s="76"/>
      <c r="E207" s="77"/>
      <c r="F207" s="36" t="s">
        <v>5</v>
      </c>
      <c r="G207" s="36" t="s">
        <v>95</v>
      </c>
      <c r="H207" s="36" t="s">
        <v>100</v>
      </c>
      <c r="I207" s="36" t="s">
        <v>111</v>
      </c>
      <c r="J207" s="36" t="s">
        <v>22</v>
      </c>
    </row>
    <row r="208" spans="1:10" ht="29" x14ac:dyDescent="0.35">
      <c r="A208" s="78" t="s">
        <v>101</v>
      </c>
      <c r="B208" s="79"/>
      <c r="C208" s="79"/>
      <c r="D208" s="79"/>
      <c r="E208" s="80"/>
      <c r="F208" s="34" t="s">
        <v>4</v>
      </c>
      <c r="G208" s="45">
        <v>1</v>
      </c>
      <c r="H208" s="41">
        <v>650</v>
      </c>
      <c r="I208" s="44" t="s">
        <v>102</v>
      </c>
      <c r="J208" s="42">
        <f>H208*G208</f>
        <v>650</v>
      </c>
    </row>
    <row r="209" spans="1:10" x14ac:dyDescent="0.35">
      <c r="A209" s="84"/>
      <c r="B209" s="84"/>
      <c r="C209" s="84"/>
      <c r="D209" s="84"/>
      <c r="E209" s="84"/>
      <c r="G209" s="43"/>
      <c r="H209" s="43"/>
      <c r="I209" s="43"/>
    </row>
    <row r="210" spans="1:10" x14ac:dyDescent="0.35">
      <c r="A210" s="85"/>
      <c r="B210" s="86"/>
      <c r="C210" s="86"/>
      <c r="D210" s="86"/>
      <c r="E210" s="86"/>
      <c r="F210" s="86"/>
      <c r="G210" s="86"/>
      <c r="H210" s="86"/>
      <c r="I210" s="86"/>
      <c r="J210" s="87"/>
    </row>
    <row r="212" spans="1:10" x14ac:dyDescent="0.35">
      <c r="A212" s="33" t="s">
        <v>93</v>
      </c>
      <c r="B212" s="40" t="s">
        <v>175</v>
      </c>
      <c r="C212" s="33" t="s">
        <v>125</v>
      </c>
      <c r="D212" s="72" t="s">
        <v>38</v>
      </c>
      <c r="E212" s="73"/>
      <c r="F212" s="73"/>
      <c r="G212" s="73"/>
      <c r="H212" s="73"/>
      <c r="I212" s="73"/>
      <c r="J212" s="74"/>
    </row>
    <row r="213" spans="1:10" x14ac:dyDescent="0.35">
      <c r="A213" s="33" t="s">
        <v>97</v>
      </c>
      <c r="B213" s="34" t="s">
        <v>4</v>
      </c>
      <c r="C213" s="35" t="s">
        <v>92</v>
      </c>
      <c r="D213" s="37">
        <v>45548</v>
      </c>
      <c r="E213" s="38"/>
      <c r="F213" s="39"/>
      <c r="G213" s="39"/>
      <c r="H213" s="39"/>
      <c r="I213" s="39"/>
      <c r="J213" s="39"/>
    </row>
    <row r="215" spans="1:10" x14ac:dyDescent="0.35">
      <c r="A215" s="75" t="s">
        <v>96</v>
      </c>
      <c r="B215" s="76"/>
      <c r="C215" s="76"/>
      <c r="D215" s="76"/>
      <c r="E215" s="77"/>
      <c r="F215" s="36" t="s">
        <v>5</v>
      </c>
      <c r="G215" s="36" t="s">
        <v>95</v>
      </c>
      <c r="H215" s="36" t="s">
        <v>100</v>
      </c>
      <c r="I215" s="36" t="s">
        <v>110</v>
      </c>
      <c r="J215" s="36" t="s">
        <v>22</v>
      </c>
    </row>
    <row r="216" spans="1:10" x14ac:dyDescent="0.35">
      <c r="A216" s="78" t="s">
        <v>106</v>
      </c>
      <c r="B216" s="79"/>
      <c r="C216" s="79"/>
      <c r="D216" s="79"/>
      <c r="E216" s="80"/>
      <c r="F216" s="34" t="s">
        <v>98</v>
      </c>
      <c r="G216" s="45">
        <v>4.3600000000000003</v>
      </c>
      <c r="H216" s="42">
        <v>30.28</v>
      </c>
      <c r="I216" s="34">
        <v>88243</v>
      </c>
      <c r="J216" s="42">
        <f>G216*H216</f>
        <v>132.02080000000001</v>
      </c>
    </row>
    <row r="217" spans="1:10" x14ac:dyDescent="0.35">
      <c r="A217" s="78" t="s">
        <v>105</v>
      </c>
      <c r="B217" s="79"/>
      <c r="C217" s="79"/>
      <c r="D217" s="79"/>
      <c r="E217" s="80"/>
      <c r="F217" s="34" t="s">
        <v>98</v>
      </c>
      <c r="G217" s="45">
        <v>4.3600000000000003</v>
      </c>
      <c r="H217" s="42">
        <v>41.06</v>
      </c>
      <c r="I217" s="34">
        <v>100308</v>
      </c>
      <c r="J217" s="41">
        <f>G217*H217</f>
        <v>179.02160000000003</v>
      </c>
    </row>
    <row r="218" spans="1:10" x14ac:dyDescent="0.35">
      <c r="A218" s="81" t="s">
        <v>107</v>
      </c>
      <c r="B218" s="82"/>
      <c r="C218" s="82"/>
      <c r="D218" s="82"/>
      <c r="E218" s="83"/>
      <c r="F218" s="34" t="s">
        <v>4</v>
      </c>
      <c r="G218" s="45">
        <v>6</v>
      </c>
      <c r="H218" s="41">
        <v>1.63</v>
      </c>
      <c r="I218" s="34">
        <v>13348</v>
      </c>
      <c r="J218" s="41">
        <f t="shared" ref="J218:J226" si="11">G218*H218</f>
        <v>9.7799999999999994</v>
      </c>
    </row>
    <row r="219" spans="1:10" x14ac:dyDescent="0.35">
      <c r="A219" s="78" t="s">
        <v>108</v>
      </c>
      <c r="B219" s="79"/>
      <c r="C219" s="79"/>
      <c r="D219" s="79"/>
      <c r="E219" s="80"/>
      <c r="F219" s="34" t="s">
        <v>4</v>
      </c>
      <c r="G219" s="45">
        <v>6</v>
      </c>
      <c r="H219" s="41">
        <v>0.33</v>
      </c>
      <c r="I219" s="34">
        <v>4374</v>
      </c>
      <c r="J219" s="41">
        <f t="shared" si="11"/>
        <v>1.98</v>
      </c>
    </row>
    <row r="220" spans="1:10" x14ac:dyDescent="0.35">
      <c r="A220" s="81" t="s">
        <v>109</v>
      </c>
      <c r="B220" s="82"/>
      <c r="C220" s="82"/>
      <c r="D220" s="82"/>
      <c r="E220" s="83"/>
      <c r="F220" s="34" t="s">
        <v>4</v>
      </c>
      <c r="G220" s="45">
        <v>6</v>
      </c>
      <c r="H220" s="41">
        <v>1.19</v>
      </c>
      <c r="I220" s="34">
        <v>11976</v>
      </c>
      <c r="J220" s="41">
        <f t="shared" si="11"/>
        <v>7.14</v>
      </c>
    </row>
    <row r="221" spans="1:10" x14ac:dyDescent="0.35">
      <c r="A221" s="81" t="s">
        <v>112</v>
      </c>
      <c r="B221" s="82"/>
      <c r="C221" s="82"/>
      <c r="D221" s="82"/>
      <c r="E221" s="83"/>
      <c r="F221" s="34" t="s">
        <v>4</v>
      </c>
      <c r="G221" s="45">
        <v>8</v>
      </c>
      <c r="H221" s="41">
        <v>0.44</v>
      </c>
      <c r="I221" s="34">
        <v>13246</v>
      </c>
      <c r="J221" s="41">
        <f t="shared" si="11"/>
        <v>3.52</v>
      </c>
    </row>
    <row r="222" spans="1:10" x14ac:dyDescent="0.35">
      <c r="A222" s="81" t="s">
        <v>113</v>
      </c>
      <c r="B222" s="82"/>
      <c r="C222" s="82"/>
      <c r="D222" s="82"/>
      <c r="E222" s="83"/>
      <c r="F222" s="34" t="s">
        <v>4</v>
      </c>
      <c r="G222" s="45">
        <v>6</v>
      </c>
      <c r="H222" s="41">
        <v>1.49</v>
      </c>
      <c r="I222" s="34">
        <v>13294</v>
      </c>
      <c r="J222" s="41">
        <f t="shared" si="11"/>
        <v>8.94</v>
      </c>
    </row>
    <row r="223" spans="1:10" x14ac:dyDescent="0.35">
      <c r="A223" s="81" t="s">
        <v>114</v>
      </c>
      <c r="B223" s="82"/>
      <c r="C223" s="82"/>
      <c r="D223" s="82"/>
      <c r="E223" s="83"/>
      <c r="F223" s="34" t="s">
        <v>1</v>
      </c>
      <c r="G223" s="45">
        <v>15</v>
      </c>
      <c r="H223" s="41">
        <v>29.57</v>
      </c>
      <c r="I223" s="34">
        <v>39664</v>
      </c>
      <c r="J223" s="41">
        <f t="shared" si="11"/>
        <v>443.55</v>
      </c>
    </row>
    <row r="224" spans="1:10" x14ac:dyDescent="0.35">
      <c r="A224" s="81" t="s">
        <v>135</v>
      </c>
      <c r="B224" s="82"/>
      <c r="C224" s="82"/>
      <c r="D224" s="82"/>
      <c r="E224" s="83"/>
      <c r="F224" s="34" t="s">
        <v>1</v>
      </c>
      <c r="G224" s="45">
        <v>15</v>
      </c>
      <c r="H224" s="41">
        <v>9.68</v>
      </c>
      <c r="I224" s="34">
        <v>39741</v>
      </c>
      <c r="J224" s="41">
        <f t="shared" si="11"/>
        <v>145.19999999999999</v>
      </c>
    </row>
    <row r="225" spans="1:10" x14ac:dyDescent="0.35">
      <c r="A225" s="81" t="s">
        <v>176</v>
      </c>
      <c r="B225" s="82"/>
      <c r="C225" s="82"/>
      <c r="D225" s="82"/>
      <c r="E225" s="83"/>
      <c r="F225" s="34" t="s">
        <v>1</v>
      </c>
      <c r="G225" s="45">
        <v>15</v>
      </c>
      <c r="H225" s="41">
        <v>49.88</v>
      </c>
      <c r="I225" s="34">
        <v>39665</v>
      </c>
      <c r="J225" s="41">
        <f t="shared" si="11"/>
        <v>748.2</v>
      </c>
    </row>
    <row r="226" spans="1:10" x14ac:dyDescent="0.35">
      <c r="A226" s="81" t="s">
        <v>177</v>
      </c>
      <c r="B226" s="82"/>
      <c r="C226" s="82"/>
      <c r="D226" s="82"/>
      <c r="E226" s="83"/>
      <c r="F226" s="34" t="s">
        <v>1</v>
      </c>
      <c r="G226" s="45">
        <v>15</v>
      </c>
      <c r="H226" s="41">
        <v>12.72</v>
      </c>
      <c r="I226" s="34">
        <v>39853</v>
      </c>
      <c r="J226" s="41">
        <f t="shared" si="11"/>
        <v>190.8</v>
      </c>
    </row>
    <row r="228" spans="1:10" x14ac:dyDescent="0.35">
      <c r="A228" s="85"/>
      <c r="B228" s="86"/>
      <c r="C228" s="86"/>
      <c r="D228" s="86"/>
      <c r="E228" s="86"/>
      <c r="F228" s="86"/>
      <c r="G228" s="86"/>
      <c r="H228" s="86"/>
      <c r="I228" s="86"/>
      <c r="J228" s="87"/>
    </row>
    <row r="230" spans="1:10" x14ac:dyDescent="0.35">
      <c r="A230" s="33" t="s">
        <v>93</v>
      </c>
      <c r="B230" s="40" t="s">
        <v>178</v>
      </c>
      <c r="C230" s="33" t="s">
        <v>125</v>
      </c>
      <c r="D230" s="72" t="s">
        <v>69</v>
      </c>
      <c r="E230" s="73"/>
      <c r="F230" s="73"/>
      <c r="G230" s="73"/>
      <c r="H230" s="73"/>
      <c r="I230" s="73"/>
      <c r="J230" s="74"/>
    </row>
    <row r="231" spans="1:10" x14ac:dyDescent="0.35">
      <c r="A231" s="33" t="s">
        <v>97</v>
      </c>
      <c r="B231" s="34" t="s">
        <v>4</v>
      </c>
      <c r="C231" s="35" t="s">
        <v>92</v>
      </c>
      <c r="D231" s="37">
        <v>45548</v>
      </c>
      <c r="E231" s="38"/>
      <c r="F231" s="39"/>
      <c r="G231" s="39"/>
      <c r="H231" s="39"/>
      <c r="I231" s="39"/>
      <c r="J231" s="39"/>
    </row>
    <row r="233" spans="1:10" x14ac:dyDescent="0.35">
      <c r="A233" s="75" t="s">
        <v>96</v>
      </c>
      <c r="B233" s="76"/>
      <c r="C233" s="76"/>
      <c r="D233" s="76"/>
      <c r="E233" s="77"/>
      <c r="F233" s="36" t="s">
        <v>5</v>
      </c>
      <c r="G233" s="36" t="s">
        <v>95</v>
      </c>
      <c r="H233" s="36" t="s">
        <v>100</v>
      </c>
      <c r="I233" s="36" t="s">
        <v>110</v>
      </c>
      <c r="J233" s="36" t="s">
        <v>22</v>
      </c>
    </row>
    <row r="234" spans="1:10" x14ac:dyDescent="0.35">
      <c r="A234" s="78" t="s">
        <v>106</v>
      </c>
      <c r="B234" s="79"/>
      <c r="C234" s="79"/>
      <c r="D234" s="79"/>
      <c r="E234" s="80"/>
      <c r="F234" s="34" t="s">
        <v>98</v>
      </c>
      <c r="G234" s="45">
        <v>4.3600000000000003</v>
      </c>
      <c r="H234" s="42">
        <v>30.28</v>
      </c>
      <c r="I234" s="34">
        <v>88243</v>
      </c>
      <c r="J234" s="42">
        <f>G234*H234</f>
        <v>132.02080000000001</v>
      </c>
    </row>
    <row r="235" spans="1:10" x14ac:dyDescent="0.35">
      <c r="A235" s="78" t="s">
        <v>105</v>
      </c>
      <c r="B235" s="79"/>
      <c r="C235" s="79"/>
      <c r="D235" s="79"/>
      <c r="E235" s="80"/>
      <c r="F235" s="34" t="s">
        <v>98</v>
      </c>
      <c r="G235" s="45">
        <v>4.3600000000000003</v>
      </c>
      <c r="H235" s="42">
        <v>41.06</v>
      </c>
      <c r="I235" s="34">
        <v>100308</v>
      </c>
      <c r="J235" s="41">
        <f>G235*H235</f>
        <v>179.02160000000003</v>
      </c>
    </row>
    <row r="236" spans="1:10" ht="31.5" customHeight="1" x14ac:dyDescent="0.35">
      <c r="A236" s="81" t="s">
        <v>107</v>
      </c>
      <c r="B236" s="82"/>
      <c r="C236" s="82"/>
      <c r="D236" s="82"/>
      <c r="E236" s="83"/>
      <c r="F236" s="34" t="s">
        <v>4</v>
      </c>
      <c r="G236" s="45">
        <v>6</v>
      </c>
      <c r="H236" s="41">
        <v>1.63</v>
      </c>
      <c r="I236" s="34">
        <v>13348</v>
      </c>
      <c r="J236" s="41">
        <f t="shared" ref="J236:J244" si="12">G236*H236</f>
        <v>9.7799999999999994</v>
      </c>
    </row>
    <row r="237" spans="1:10" x14ac:dyDescent="0.35">
      <c r="A237" s="78" t="s">
        <v>108</v>
      </c>
      <c r="B237" s="79"/>
      <c r="C237" s="79"/>
      <c r="D237" s="79"/>
      <c r="E237" s="80"/>
      <c r="F237" s="34" t="s">
        <v>4</v>
      </c>
      <c r="G237" s="45">
        <v>6</v>
      </c>
      <c r="H237" s="41">
        <v>0.33</v>
      </c>
      <c r="I237" s="34">
        <v>4374</v>
      </c>
      <c r="J237" s="41">
        <f t="shared" si="12"/>
        <v>1.98</v>
      </c>
    </row>
    <row r="238" spans="1:10" x14ac:dyDescent="0.35">
      <c r="A238" s="81" t="s">
        <v>109</v>
      </c>
      <c r="B238" s="82"/>
      <c r="C238" s="82"/>
      <c r="D238" s="82"/>
      <c r="E238" s="83"/>
      <c r="F238" s="34" t="s">
        <v>4</v>
      </c>
      <c r="G238" s="45">
        <v>6</v>
      </c>
      <c r="H238" s="41">
        <v>1.19</v>
      </c>
      <c r="I238" s="34">
        <v>11976</v>
      </c>
      <c r="J238" s="41">
        <f t="shared" si="12"/>
        <v>7.14</v>
      </c>
    </row>
    <row r="239" spans="1:10" x14ac:dyDescent="0.35">
      <c r="A239" s="81" t="s">
        <v>112</v>
      </c>
      <c r="B239" s="82"/>
      <c r="C239" s="82"/>
      <c r="D239" s="82"/>
      <c r="E239" s="83"/>
      <c r="F239" s="34" t="s">
        <v>4</v>
      </c>
      <c r="G239" s="45">
        <v>8</v>
      </c>
      <c r="H239" s="41">
        <v>0.44</v>
      </c>
      <c r="I239" s="34">
        <v>13246</v>
      </c>
      <c r="J239" s="41">
        <f t="shared" si="12"/>
        <v>3.52</v>
      </c>
    </row>
    <row r="240" spans="1:10" x14ac:dyDescent="0.35">
      <c r="A240" s="81" t="s">
        <v>113</v>
      </c>
      <c r="B240" s="82"/>
      <c r="C240" s="82"/>
      <c r="D240" s="82"/>
      <c r="E240" s="83"/>
      <c r="F240" s="34" t="s">
        <v>4</v>
      </c>
      <c r="G240" s="45">
        <v>6</v>
      </c>
      <c r="H240" s="41">
        <v>1.49</v>
      </c>
      <c r="I240" s="34">
        <v>13294</v>
      </c>
      <c r="J240" s="41">
        <f t="shared" si="12"/>
        <v>8.94</v>
      </c>
    </row>
    <row r="241" spans="1:10" x14ac:dyDescent="0.35">
      <c r="A241" s="81" t="s">
        <v>114</v>
      </c>
      <c r="B241" s="82"/>
      <c r="C241" s="82"/>
      <c r="D241" s="82"/>
      <c r="E241" s="83"/>
      <c r="F241" s="34" t="s">
        <v>1</v>
      </c>
      <c r="G241" s="45">
        <v>20</v>
      </c>
      <c r="H241" s="41">
        <v>29.57</v>
      </c>
      <c r="I241" s="34">
        <v>39664</v>
      </c>
      <c r="J241" s="41">
        <f t="shared" si="12"/>
        <v>591.4</v>
      </c>
    </row>
    <row r="242" spans="1:10" x14ac:dyDescent="0.35">
      <c r="A242" s="81" t="s">
        <v>135</v>
      </c>
      <c r="B242" s="82"/>
      <c r="C242" s="82"/>
      <c r="D242" s="82"/>
      <c r="E242" s="83"/>
      <c r="F242" s="34" t="s">
        <v>1</v>
      </c>
      <c r="G242" s="45">
        <v>20</v>
      </c>
      <c r="H242" s="41">
        <v>9.68</v>
      </c>
      <c r="I242" s="34">
        <v>39741</v>
      </c>
      <c r="J242" s="41">
        <f t="shared" si="12"/>
        <v>193.6</v>
      </c>
    </row>
    <row r="243" spans="1:10" ht="29" x14ac:dyDescent="0.35">
      <c r="A243" s="81" t="s">
        <v>176</v>
      </c>
      <c r="B243" s="82"/>
      <c r="C243" s="82"/>
      <c r="D243" s="82"/>
      <c r="E243" s="83"/>
      <c r="F243" s="34" t="s">
        <v>1</v>
      </c>
      <c r="G243" s="45">
        <v>20</v>
      </c>
      <c r="H243" s="41">
        <v>96.98</v>
      </c>
      <c r="I243" s="44" t="s">
        <v>180</v>
      </c>
      <c r="J243" s="41">
        <f t="shared" si="12"/>
        <v>1939.6000000000001</v>
      </c>
    </row>
    <row r="244" spans="1:10" x14ac:dyDescent="0.35">
      <c r="A244" s="81" t="s">
        <v>179</v>
      </c>
      <c r="B244" s="82"/>
      <c r="C244" s="82"/>
      <c r="D244" s="82"/>
      <c r="E244" s="83"/>
      <c r="F244" s="34" t="s">
        <v>1</v>
      </c>
      <c r="G244" s="45">
        <v>20</v>
      </c>
      <c r="H244" s="41">
        <v>42.24</v>
      </c>
      <c r="I244" s="34">
        <v>39742</v>
      </c>
      <c r="J244" s="41">
        <f t="shared" si="12"/>
        <v>844.80000000000007</v>
      </c>
    </row>
    <row r="245" spans="1:10" x14ac:dyDescent="0.35">
      <c r="A245" s="81" t="s">
        <v>181</v>
      </c>
      <c r="B245" s="82"/>
      <c r="C245" s="82"/>
      <c r="D245" s="82"/>
      <c r="E245" s="83"/>
      <c r="F245" s="34" t="s">
        <v>4</v>
      </c>
      <c r="G245" s="45">
        <v>1</v>
      </c>
      <c r="H245" s="41">
        <v>15500</v>
      </c>
      <c r="I245" s="34" t="s">
        <v>182</v>
      </c>
      <c r="J245" s="41">
        <f t="shared" ref="J245" si="13">G245*H245</f>
        <v>15500</v>
      </c>
    </row>
    <row r="247" spans="1:10" x14ac:dyDescent="0.35">
      <c r="A247" s="85"/>
      <c r="B247" s="86"/>
      <c r="C247" s="86"/>
      <c r="D247" s="86"/>
      <c r="E247" s="86"/>
      <c r="F247" s="86"/>
      <c r="G247" s="86"/>
      <c r="H247" s="86"/>
      <c r="I247" s="86"/>
      <c r="J247" s="87"/>
    </row>
    <row r="249" spans="1:10" x14ac:dyDescent="0.35">
      <c r="A249" s="33" t="s">
        <v>93</v>
      </c>
      <c r="B249" s="40" t="s">
        <v>183</v>
      </c>
      <c r="C249" s="33" t="s">
        <v>94</v>
      </c>
      <c r="D249" s="72" t="s">
        <v>40</v>
      </c>
      <c r="E249" s="73"/>
      <c r="F249" s="73"/>
      <c r="G249" s="73"/>
      <c r="H249" s="73"/>
      <c r="I249" s="73"/>
      <c r="J249" s="74"/>
    </row>
    <row r="250" spans="1:10" x14ac:dyDescent="0.35">
      <c r="A250" s="33" t="s">
        <v>97</v>
      </c>
      <c r="B250" s="34" t="s">
        <v>4</v>
      </c>
      <c r="C250" s="35" t="s">
        <v>92</v>
      </c>
      <c r="D250" s="37">
        <v>45548</v>
      </c>
      <c r="E250" s="38"/>
      <c r="F250" s="39"/>
      <c r="G250" s="39"/>
      <c r="H250" s="39"/>
      <c r="I250" s="39"/>
      <c r="J250" s="39"/>
    </row>
    <row r="252" spans="1:10" x14ac:dyDescent="0.35">
      <c r="A252" s="75" t="s">
        <v>96</v>
      </c>
      <c r="B252" s="76"/>
      <c r="C252" s="76"/>
      <c r="D252" s="76"/>
      <c r="E252" s="77"/>
      <c r="F252" s="36" t="s">
        <v>5</v>
      </c>
      <c r="G252" s="36" t="s">
        <v>95</v>
      </c>
      <c r="H252" s="36" t="s">
        <v>100</v>
      </c>
      <c r="I252" s="36" t="s">
        <v>111</v>
      </c>
      <c r="J252" s="36" t="s">
        <v>22</v>
      </c>
    </row>
    <row r="253" spans="1:10" ht="29" x14ac:dyDescent="0.35">
      <c r="A253" s="78" t="s">
        <v>101</v>
      </c>
      <c r="B253" s="79"/>
      <c r="C253" s="79"/>
      <c r="D253" s="79"/>
      <c r="E253" s="80"/>
      <c r="F253" s="34" t="s">
        <v>4</v>
      </c>
      <c r="G253" s="45">
        <v>1</v>
      </c>
      <c r="H253" s="41">
        <v>350</v>
      </c>
      <c r="I253" s="44" t="s">
        <v>102</v>
      </c>
      <c r="J253" s="42">
        <f>H253*G253</f>
        <v>350</v>
      </c>
    </row>
    <row r="254" spans="1:10" x14ac:dyDescent="0.35">
      <c r="A254" s="84"/>
      <c r="B254" s="84"/>
      <c r="C254" s="84"/>
      <c r="D254" s="84"/>
      <c r="E254" s="84"/>
      <c r="G254" s="43"/>
      <c r="H254" s="43"/>
      <c r="I254" s="43"/>
    </row>
    <row r="255" spans="1:10" x14ac:dyDescent="0.35">
      <c r="A255" s="85"/>
      <c r="B255" s="86"/>
      <c r="C255" s="86"/>
      <c r="D255" s="86"/>
      <c r="E255" s="86"/>
      <c r="F255" s="86"/>
      <c r="G255" s="86"/>
      <c r="H255" s="86"/>
      <c r="I255" s="86"/>
      <c r="J255" s="87"/>
    </row>
    <row r="257" spans="1:10" x14ac:dyDescent="0.35">
      <c r="A257" s="33" t="s">
        <v>93</v>
      </c>
      <c r="B257" s="40" t="s">
        <v>184</v>
      </c>
      <c r="C257" s="33" t="s">
        <v>125</v>
      </c>
      <c r="D257" s="72" t="s">
        <v>41</v>
      </c>
      <c r="E257" s="73"/>
      <c r="F257" s="73"/>
      <c r="G257" s="73"/>
      <c r="H257" s="73"/>
      <c r="I257" s="73"/>
      <c r="J257" s="74"/>
    </row>
    <row r="258" spans="1:10" x14ac:dyDescent="0.35">
      <c r="A258" s="33" t="s">
        <v>97</v>
      </c>
      <c r="B258" s="34" t="s">
        <v>4</v>
      </c>
      <c r="C258" s="35" t="s">
        <v>92</v>
      </c>
      <c r="D258" s="37">
        <v>45548</v>
      </c>
      <c r="E258" s="38"/>
      <c r="F258" s="39"/>
      <c r="G258" s="39"/>
      <c r="H258" s="39"/>
      <c r="I258" s="39"/>
      <c r="J258" s="39"/>
    </row>
    <row r="260" spans="1:10" x14ac:dyDescent="0.35">
      <c r="A260" s="75" t="s">
        <v>96</v>
      </c>
      <c r="B260" s="76"/>
      <c r="C260" s="76"/>
      <c r="D260" s="76"/>
      <c r="E260" s="77"/>
      <c r="F260" s="36" t="s">
        <v>5</v>
      </c>
      <c r="G260" s="36" t="s">
        <v>95</v>
      </c>
      <c r="H260" s="36" t="s">
        <v>100</v>
      </c>
      <c r="I260" s="36" t="s">
        <v>111</v>
      </c>
      <c r="J260" s="36" t="s">
        <v>22</v>
      </c>
    </row>
    <row r="261" spans="1:10" ht="29" x14ac:dyDescent="0.35">
      <c r="A261" s="78" t="s">
        <v>101</v>
      </c>
      <c r="B261" s="79"/>
      <c r="C261" s="79"/>
      <c r="D261" s="79"/>
      <c r="E261" s="80"/>
      <c r="F261" s="34" t="s">
        <v>4</v>
      </c>
      <c r="G261" s="45">
        <v>1</v>
      </c>
      <c r="H261" s="41">
        <v>650</v>
      </c>
      <c r="I261" s="44" t="s">
        <v>102</v>
      </c>
      <c r="J261" s="42">
        <f>H261*G261</f>
        <v>650</v>
      </c>
    </row>
    <row r="262" spans="1:10" x14ac:dyDescent="0.35">
      <c r="A262" s="84"/>
      <c r="B262" s="84"/>
      <c r="C262" s="84"/>
      <c r="D262" s="84"/>
      <c r="E262" s="84"/>
      <c r="G262" s="43"/>
      <c r="H262" s="43"/>
      <c r="I262" s="43"/>
    </row>
    <row r="263" spans="1:10" x14ac:dyDescent="0.35">
      <c r="A263" s="85"/>
      <c r="B263" s="86"/>
      <c r="C263" s="86"/>
      <c r="D263" s="86"/>
      <c r="E263" s="86"/>
      <c r="F263" s="86"/>
      <c r="G263" s="86"/>
      <c r="H263" s="86"/>
      <c r="I263" s="86"/>
      <c r="J263" s="87"/>
    </row>
    <row r="265" spans="1:10" x14ac:dyDescent="0.35">
      <c r="A265" s="33" t="s">
        <v>93</v>
      </c>
      <c r="B265" s="40" t="s">
        <v>185</v>
      </c>
      <c r="C265" s="33" t="s">
        <v>125</v>
      </c>
      <c r="D265" s="72" t="s">
        <v>42</v>
      </c>
      <c r="E265" s="73"/>
      <c r="F265" s="73"/>
      <c r="G265" s="73"/>
      <c r="H265" s="73"/>
      <c r="I265" s="73"/>
      <c r="J265" s="74"/>
    </row>
    <row r="266" spans="1:10" x14ac:dyDescent="0.35">
      <c r="A266" s="33" t="s">
        <v>97</v>
      </c>
      <c r="B266" s="34" t="s">
        <v>4</v>
      </c>
      <c r="C266" s="35" t="s">
        <v>92</v>
      </c>
      <c r="D266" s="37">
        <v>45548</v>
      </c>
      <c r="E266" s="38"/>
      <c r="F266" s="39"/>
      <c r="G266" s="39"/>
      <c r="H266" s="39"/>
      <c r="I266" s="39"/>
      <c r="J266" s="39"/>
    </row>
    <row r="268" spans="1:10" x14ac:dyDescent="0.35">
      <c r="A268" s="75" t="s">
        <v>96</v>
      </c>
      <c r="B268" s="76"/>
      <c r="C268" s="76"/>
      <c r="D268" s="76"/>
      <c r="E268" s="77"/>
      <c r="F268" s="36" t="s">
        <v>5</v>
      </c>
      <c r="G268" s="36" t="s">
        <v>95</v>
      </c>
      <c r="H268" s="36" t="s">
        <v>100</v>
      </c>
      <c r="I268" s="36" t="s">
        <v>110</v>
      </c>
      <c r="J268" s="36" t="s">
        <v>22</v>
      </c>
    </row>
    <row r="269" spans="1:10" x14ac:dyDescent="0.35">
      <c r="A269" s="78" t="s">
        <v>106</v>
      </c>
      <c r="B269" s="79"/>
      <c r="C269" s="79"/>
      <c r="D269" s="79"/>
      <c r="E269" s="80"/>
      <c r="F269" s="34" t="s">
        <v>98</v>
      </c>
      <c r="G269" s="45">
        <v>4.3600000000000003</v>
      </c>
      <c r="H269" s="42">
        <v>30.28</v>
      </c>
      <c r="I269" s="34">
        <v>88243</v>
      </c>
      <c r="J269" s="42">
        <f>G269*H269</f>
        <v>132.02080000000001</v>
      </c>
    </row>
    <row r="270" spans="1:10" x14ac:dyDescent="0.35">
      <c r="A270" s="78" t="s">
        <v>105</v>
      </c>
      <c r="B270" s="79"/>
      <c r="C270" s="79"/>
      <c r="D270" s="79"/>
      <c r="E270" s="80"/>
      <c r="F270" s="34" t="s">
        <v>98</v>
      </c>
      <c r="G270" s="45">
        <v>4.3600000000000003</v>
      </c>
      <c r="H270" s="42">
        <v>41.06</v>
      </c>
      <c r="I270" s="34">
        <v>100308</v>
      </c>
      <c r="J270" s="41">
        <f>G270*H270</f>
        <v>179.02160000000003</v>
      </c>
    </row>
    <row r="271" spans="1:10" x14ac:dyDescent="0.35">
      <c r="A271" s="81" t="s">
        <v>107</v>
      </c>
      <c r="B271" s="82"/>
      <c r="C271" s="82"/>
      <c r="D271" s="82"/>
      <c r="E271" s="83"/>
      <c r="F271" s="34" t="s">
        <v>4</v>
      </c>
      <c r="G271" s="45">
        <v>6</v>
      </c>
      <c r="H271" s="41">
        <v>1.63</v>
      </c>
      <c r="I271" s="34">
        <v>13348</v>
      </c>
      <c r="J271" s="41">
        <f t="shared" ref="J271:J279" si="14">G271*H271</f>
        <v>9.7799999999999994</v>
      </c>
    </row>
    <row r="272" spans="1:10" x14ac:dyDescent="0.35">
      <c r="A272" s="78" t="s">
        <v>108</v>
      </c>
      <c r="B272" s="79"/>
      <c r="C272" s="79"/>
      <c r="D272" s="79"/>
      <c r="E272" s="80"/>
      <c r="F272" s="34" t="s">
        <v>4</v>
      </c>
      <c r="G272" s="45">
        <v>6</v>
      </c>
      <c r="H272" s="41">
        <v>0.33</v>
      </c>
      <c r="I272" s="34">
        <v>4374</v>
      </c>
      <c r="J272" s="41">
        <f t="shared" si="14"/>
        <v>1.98</v>
      </c>
    </row>
    <row r="273" spans="1:10" x14ac:dyDescent="0.35">
      <c r="A273" s="81" t="s">
        <v>109</v>
      </c>
      <c r="B273" s="82"/>
      <c r="C273" s="82"/>
      <c r="D273" s="82"/>
      <c r="E273" s="83"/>
      <c r="F273" s="34" t="s">
        <v>4</v>
      </c>
      <c r="G273" s="45">
        <v>6</v>
      </c>
      <c r="H273" s="41">
        <v>1.19</v>
      </c>
      <c r="I273" s="34">
        <v>11976</v>
      </c>
      <c r="J273" s="41">
        <f t="shared" si="14"/>
        <v>7.14</v>
      </c>
    </row>
    <row r="274" spans="1:10" x14ac:dyDescent="0.35">
      <c r="A274" s="81" t="s">
        <v>112</v>
      </c>
      <c r="B274" s="82"/>
      <c r="C274" s="82"/>
      <c r="D274" s="82"/>
      <c r="E274" s="83"/>
      <c r="F274" s="34" t="s">
        <v>4</v>
      </c>
      <c r="G274" s="45">
        <v>8</v>
      </c>
      <c r="H274" s="41">
        <v>0.44</v>
      </c>
      <c r="I274" s="34">
        <v>13246</v>
      </c>
      <c r="J274" s="41">
        <f t="shared" si="14"/>
        <v>3.52</v>
      </c>
    </row>
    <row r="275" spans="1:10" x14ac:dyDescent="0.35">
      <c r="A275" s="81" t="s">
        <v>113</v>
      </c>
      <c r="B275" s="82"/>
      <c r="C275" s="82"/>
      <c r="D275" s="82"/>
      <c r="E275" s="83"/>
      <c r="F275" s="34" t="s">
        <v>4</v>
      </c>
      <c r="G275" s="45">
        <v>6</v>
      </c>
      <c r="H275" s="41">
        <v>1.49</v>
      </c>
      <c r="I275" s="34">
        <v>13294</v>
      </c>
      <c r="J275" s="41">
        <f t="shared" si="14"/>
        <v>8.94</v>
      </c>
    </row>
    <row r="276" spans="1:10" x14ac:dyDescent="0.35">
      <c r="A276" s="81" t="s">
        <v>186</v>
      </c>
      <c r="B276" s="82"/>
      <c r="C276" s="82"/>
      <c r="D276" s="82"/>
      <c r="E276" s="83"/>
      <c r="F276" s="34" t="s">
        <v>1</v>
      </c>
      <c r="G276" s="45">
        <v>10</v>
      </c>
      <c r="H276" s="41">
        <v>19.22</v>
      </c>
      <c r="I276" s="34">
        <v>39662</v>
      </c>
      <c r="J276" s="41">
        <f t="shared" si="14"/>
        <v>192.2</v>
      </c>
    </row>
    <row r="277" spans="1:10" x14ac:dyDescent="0.35">
      <c r="A277" s="81" t="s">
        <v>188</v>
      </c>
      <c r="B277" s="82"/>
      <c r="C277" s="82"/>
      <c r="D277" s="82"/>
      <c r="E277" s="83"/>
      <c r="F277" s="34" t="s">
        <v>1</v>
      </c>
      <c r="G277" s="45">
        <v>10</v>
      </c>
      <c r="H277" s="41">
        <v>3.85</v>
      </c>
      <c r="I277" s="34">
        <v>39738</v>
      </c>
      <c r="J277" s="41">
        <f t="shared" si="14"/>
        <v>38.5</v>
      </c>
    </row>
    <row r="278" spans="1:10" x14ac:dyDescent="0.35">
      <c r="A278" s="81" t="s">
        <v>187</v>
      </c>
      <c r="B278" s="82"/>
      <c r="C278" s="82"/>
      <c r="D278" s="82"/>
      <c r="E278" s="83"/>
      <c r="F278" s="34" t="s">
        <v>1</v>
      </c>
      <c r="G278" s="45">
        <v>10</v>
      </c>
      <c r="H278" s="41">
        <v>40.1</v>
      </c>
      <c r="I278" s="34">
        <v>39660</v>
      </c>
      <c r="J278" s="41">
        <f t="shared" si="14"/>
        <v>401</v>
      </c>
    </row>
    <row r="279" spans="1:10" x14ac:dyDescent="0.35">
      <c r="A279" s="81" t="s">
        <v>189</v>
      </c>
      <c r="B279" s="82"/>
      <c r="C279" s="82"/>
      <c r="D279" s="82"/>
      <c r="E279" s="83"/>
      <c r="F279" s="34" t="s">
        <v>1</v>
      </c>
      <c r="G279" s="45">
        <v>10</v>
      </c>
      <c r="H279" s="41">
        <v>10.64</v>
      </c>
      <c r="I279" s="34">
        <v>39737</v>
      </c>
      <c r="J279" s="41">
        <f t="shared" si="14"/>
        <v>106.4</v>
      </c>
    </row>
    <row r="281" spans="1:10" x14ac:dyDescent="0.35">
      <c r="A281" s="85"/>
      <c r="B281" s="86"/>
      <c r="C281" s="86"/>
      <c r="D281" s="86"/>
      <c r="E281" s="86"/>
      <c r="F281" s="86"/>
      <c r="G281" s="86"/>
      <c r="H281" s="86"/>
      <c r="I281" s="86"/>
      <c r="J281" s="87"/>
    </row>
    <row r="283" spans="1:10" x14ac:dyDescent="0.35">
      <c r="A283" s="33" t="s">
        <v>93</v>
      </c>
      <c r="B283" s="40" t="s">
        <v>192</v>
      </c>
      <c r="C283" s="33" t="s">
        <v>125</v>
      </c>
      <c r="D283" s="72" t="s">
        <v>74</v>
      </c>
      <c r="E283" s="73"/>
      <c r="F283" s="73"/>
      <c r="G283" s="73"/>
      <c r="H283" s="73"/>
      <c r="I283" s="73"/>
      <c r="J283" s="74"/>
    </row>
    <row r="284" spans="1:10" x14ac:dyDescent="0.35">
      <c r="A284" s="33" t="s">
        <v>97</v>
      </c>
      <c r="B284" s="34" t="s">
        <v>4</v>
      </c>
      <c r="C284" s="35" t="s">
        <v>92</v>
      </c>
      <c r="D284" s="37">
        <v>45548</v>
      </c>
      <c r="E284" s="38"/>
      <c r="F284" s="39"/>
      <c r="G284" s="39"/>
      <c r="H284" s="39"/>
      <c r="I284" s="39"/>
      <c r="J284" s="39"/>
    </row>
    <row r="286" spans="1:10" x14ac:dyDescent="0.35">
      <c r="A286" s="75" t="s">
        <v>96</v>
      </c>
      <c r="B286" s="76"/>
      <c r="C286" s="76"/>
      <c r="D286" s="76"/>
      <c r="E286" s="77"/>
      <c r="F286" s="36" t="s">
        <v>5</v>
      </c>
      <c r="G286" s="36" t="s">
        <v>95</v>
      </c>
      <c r="H286" s="36" t="s">
        <v>100</v>
      </c>
      <c r="I286" s="36" t="s">
        <v>110</v>
      </c>
      <c r="J286" s="36" t="s">
        <v>22</v>
      </c>
    </row>
    <row r="287" spans="1:10" x14ac:dyDescent="0.35">
      <c r="A287" s="78" t="s">
        <v>106</v>
      </c>
      <c r="B287" s="79"/>
      <c r="C287" s="79"/>
      <c r="D287" s="79"/>
      <c r="E287" s="80"/>
      <c r="F287" s="34" t="s">
        <v>98</v>
      </c>
      <c r="G287" s="45">
        <v>4.3600000000000003</v>
      </c>
      <c r="H287" s="42">
        <v>30.28</v>
      </c>
      <c r="I287" s="34">
        <v>88243</v>
      </c>
      <c r="J287" s="42">
        <f>G287*H287</f>
        <v>132.02080000000001</v>
      </c>
    </row>
    <row r="288" spans="1:10" x14ac:dyDescent="0.35">
      <c r="A288" s="78" t="s">
        <v>105</v>
      </c>
      <c r="B288" s="79"/>
      <c r="C288" s="79"/>
      <c r="D288" s="79"/>
      <c r="E288" s="80"/>
      <c r="F288" s="34" t="s">
        <v>98</v>
      </c>
      <c r="G288" s="45">
        <v>4.3600000000000003</v>
      </c>
      <c r="H288" s="42">
        <v>41.06</v>
      </c>
      <c r="I288" s="34">
        <v>100308</v>
      </c>
      <c r="J288" s="41">
        <f>G288*H288</f>
        <v>179.02160000000003</v>
      </c>
    </row>
    <row r="289" spans="1:10" ht="39" customHeight="1" x14ac:dyDescent="0.35">
      <c r="A289" s="81" t="s">
        <v>107</v>
      </c>
      <c r="B289" s="82"/>
      <c r="C289" s="82"/>
      <c r="D289" s="82"/>
      <c r="E289" s="83"/>
      <c r="F289" s="34" t="s">
        <v>4</v>
      </c>
      <c r="G289" s="45">
        <v>6</v>
      </c>
      <c r="H289" s="41">
        <v>1.63</v>
      </c>
      <c r="I289" s="34">
        <v>13348</v>
      </c>
      <c r="J289" s="41">
        <f t="shared" ref="J289:J298" si="15">G289*H289</f>
        <v>9.7799999999999994</v>
      </c>
    </row>
    <row r="290" spans="1:10" x14ac:dyDescent="0.35">
      <c r="A290" s="78" t="s">
        <v>108</v>
      </c>
      <c r="B290" s="79"/>
      <c r="C290" s="79"/>
      <c r="D290" s="79"/>
      <c r="E290" s="80"/>
      <c r="F290" s="34" t="s">
        <v>4</v>
      </c>
      <c r="G290" s="45">
        <v>6</v>
      </c>
      <c r="H290" s="41">
        <v>0.33</v>
      </c>
      <c r="I290" s="34">
        <v>4374</v>
      </c>
      <c r="J290" s="41">
        <f t="shared" si="15"/>
        <v>1.98</v>
      </c>
    </row>
    <row r="291" spans="1:10" x14ac:dyDescent="0.35">
      <c r="A291" s="81" t="s">
        <v>109</v>
      </c>
      <c r="B291" s="82"/>
      <c r="C291" s="82"/>
      <c r="D291" s="82"/>
      <c r="E291" s="83"/>
      <c r="F291" s="34" t="s">
        <v>4</v>
      </c>
      <c r="G291" s="45">
        <v>6</v>
      </c>
      <c r="H291" s="41">
        <v>1.19</v>
      </c>
      <c r="I291" s="34">
        <v>11976</v>
      </c>
      <c r="J291" s="41">
        <f t="shared" si="15"/>
        <v>7.14</v>
      </c>
    </row>
    <row r="292" spans="1:10" x14ac:dyDescent="0.35">
      <c r="A292" s="81" t="s">
        <v>112</v>
      </c>
      <c r="B292" s="82"/>
      <c r="C292" s="82"/>
      <c r="D292" s="82"/>
      <c r="E292" s="83"/>
      <c r="F292" s="34" t="s">
        <v>4</v>
      </c>
      <c r="G292" s="45">
        <v>8</v>
      </c>
      <c r="H292" s="41">
        <v>0.44</v>
      </c>
      <c r="I292" s="34">
        <v>13246</v>
      </c>
      <c r="J292" s="41">
        <f t="shared" si="15"/>
        <v>3.52</v>
      </c>
    </row>
    <row r="293" spans="1:10" x14ac:dyDescent="0.35">
      <c r="A293" s="81" t="s">
        <v>113</v>
      </c>
      <c r="B293" s="82"/>
      <c r="C293" s="82"/>
      <c r="D293" s="82"/>
      <c r="E293" s="83"/>
      <c r="F293" s="34" t="s">
        <v>4</v>
      </c>
      <c r="G293" s="45">
        <v>6</v>
      </c>
      <c r="H293" s="41">
        <v>1.49</v>
      </c>
      <c r="I293" s="34">
        <v>13294</v>
      </c>
      <c r="J293" s="41">
        <f t="shared" si="15"/>
        <v>8.94</v>
      </c>
    </row>
    <row r="294" spans="1:10" x14ac:dyDescent="0.35">
      <c r="A294" s="81" t="s">
        <v>114</v>
      </c>
      <c r="B294" s="82"/>
      <c r="C294" s="82"/>
      <c r="D294" s="82"/>
      <c r="E294" s="83"/>
      <c r="F294" s="34" t="s">
        <v>1</v>
      </c>
      <c r="G294" s="45">
        <v>20</v>
      </c>
      <c r="H294" s="41">
        <v>29.57</v>
      </c>
      <c r="I294" s="34">
        <v>39664</v>
      </c>
      <c r="J294" s="41">
        <f t="shared" si="15"/>
        <v>591.4</v>
      </c>
    </row>
    <row r="295" spans="1:10" x14ac:dyDescent="0.35">
      <c r="A295" s="81" t="s">
        <v>135</v>
      </c>
      <c r="B295" s="82"/>
      <c r="C295" s="82"/>
      <c r="D295" s="82"/>
      <c r="E295" s="83"/>
      <c r="F295" s="34" t="s">
        <v>1</v>
      </c>
      <c r="G295" s="45">
        <v>20</v>
      </c>
      <c r="H295" s="41">
        <v>9.68</v>
      </c>
      <c r="I295" s="34">
        <v>39741</v>
      </c>
      <c r="J295" s="41">
        <f t="shared" si="15"/>
        <v>193.6</v>
      </c>
    </row>
    <row r="296" spans="1:10" ht="29" x14ac:dyDescent="0.35">
      <c r="A296" s="81" t="s">
        <v>176</v>
      </c>
      <c r="B296" s="82"/>
      <c r="C296" s="82"/>
      <c r="D296" s="82"/>
      <c r="E296" s="83"/>
      <c r="F296" s="34" t="s">
        <v>1</v>
      </c>
      <c r="G296" s="45">
        <v>20</v>
      </c>
      <c r="H296" s="41">
        <v>96.98</v>
      </c>
      <c r="I296" s="44" t="s">
        <v>180</v>
      </c>
      <c r="J296" s="41">
        <f t="shared" si="15"/>
        <v>1939.6000000000001</v>
      </c>
    </row>
    <row r="297" spans="1:10" x14ac:dyDescent="0.35">
      <c r="A297" s="81" t="s">
        <v>179</v>
      </c>
      <c r="B297" s="82"/>
      <c r="C297" s="82"/>
      <c r="D297" s="82"/>
      <c r="E297" s="83"/>
      <c r="F297" s="34" t="s">
        <v>1</v>
      </c>
      <c r="G297" s="45">
        <v>15</v>
      </c>
      <c r="H297" s="41">
        <v>42.24</v>
      </c>
      <c r="I297" s="34">
        <v>39742</v>
      </c>
      <c r="J297" s="41">
        <f t="shared" si="15"/>
        <v>633.6</v>
      </c>
    </row>
    <row r="298" spans="1:10" x14ac:dyDescent="0.35">
      <c r="A298" s="81" t="s">
        <v>193</v>
      </c>
      <c r="B298" s="82"/>
      <c r="C298" s="82"/>
      <c r="D298" s="82"/>
      <c r="E298" s="83"/>
      <c r="F298" s="34" t="s">
        <v>4</v>
      </c>
      <c r="G298" s="45">
        <v>1</v>
      </c>
      <c r="H298" s="41">
        <v>11800</v>
      </c>
      <c r="I298" s="34" t="s">
        <v>182</v>
      </c>
      <c r="J298" s="41">
        <f t="shared" si="15"/>
        <v>11800</v>
      </c>
    </row>
    <row r="300" spans="1:10" x14ac:dyDescent="0.35">
      <c r="A300" s="85"/>
      <c r="B300" s="86"/>
      <c r="C300" s="86"/>
      <c r="D300" s="86"/>
      <c r="E300" s="86"/>
      <c r="F300" s="86"/>
      <c r="G300" s="86"/>
      <c r="H300" s="86"/>
      <c r="I300" s="86"/>
      <c r="J300" s="87"/>
    </row>
    <row r="302" spans="1:10" x14ac:dyDescent="0.35">
      <c r="A302" s="33" t="s">
        <v>93</v>
      </c>
      <c r="B302" s="40" t="s">
        <v>195</v>
      </c>
      <c r="C302" s="33" t="s">
        <v>125</v>
      </c>
      <c r="D302" s="72" t="s">
        <v>196</v>
      </c>
      <c r="E302" s="73"/>
      <c r="F302" s="73"/>
      <c r="G302" s="73"/>
      <c r="H302" s="73"/>
      <c r="I302" s="73"/>
      <c r="J302" s="74"/>
    </row>
    <row r="303" spans="1:10" x14ac:dyDescent="0.35">
      <c r="A303" s="33" t="s">
        <v>97</v>
      </c>
      <c r="B303" s="34" t="s">
        <v>4</v>
      </c>
      <c r="C303" s="35" t="s">
        <v>92</v>
      </c>
      <c r="D303" s="37">
        <v>45548</v>
      </c>
      <c r="E303" s="38"/>
      <c r="F303" s="39"/>
      <c r="G303" s="39"/>
      <c r="H303" s="39"/>
      <c r="I303" s="39"/>
      <c r="J303" s="39"/>
    </row>
    <row r="305" spans="1:10" x14ac:dyDescent="0.35">
      <c r="A305" s="75" t="s">
        <v>96</v>
      </c>
      <c r="B305" s="76"/>
      <c r="C305" s="76"/>
      <c r="D305" s="76"/>
      <c r="E305" s="77"/>
      <c r="F305" s="36" t="s">
        <v>5</v>
      </c>
      <c r="G305" s="36" t="s">
        <v>95</v>
      </c>
      <c r="H305" s="36" t="s">
        <v>100</v>
      </c>
      <c r="I305" s="36" t="s">
        <v>110</v>
      </c>
      <c r="J305" s="36" t="s">
        <v>22</v>
      </c>
    </row>
    <row r="306" spans="1:10" x14ac:dyDescent="0.35">
      <c r="A306" s="78" t="s">
        <v>155</v>
      </c>
      <c r="B306" s="79"/>
      <c r="C306" s="79"/>
      <c r="D306" s="79"/>
      <c r="E306" s="80"/>
      <c r="F306" s="34" t="s">
        <v>98</v>
      </c>
      <c r="G306" s="45">
        <v>0.1</v>
      </c>
      <c r="H306" s="41">
        <v>36.97</v>
      </c>
      <c r="I306" s="44">
        <v>88267</v>
      </c>
      <c r="J306" s="42">
        <f>G306*H306</f>
        <v>3.6970000000000001</v>
      </c>
    </row>
    <row r="307" spans="1:10" ht="29" x14ac:dyDescent="0.35">
      <c r="A307" s="78" t="s">
        <v>194</v>
      </c>
      <c r="B307" s="79"/>
      <c r="C307" s="79"/>
      <c r="D307" s="79"/>
      <c r="E307" s="80"/>
      <c r="F307" s="34" t="s">
        <v>4</v>
      </c>
      <c r="G307" s="45">
        <v>1</v>
      </c>
      <c r="H307" s="42">
        <v>440.9</v>
      </c>
      <c r="I307" s="44" t="s">
        <v>197</v>
      </c>
      <c r="J307" s="41">
        <f>G307*H307</f>
        <v>440.9</v>
      </c>
    </row>
    <row r="309" spans="1:10" x14ac:dyDescent="0.35">
      <c r="A309" s="85"/>
      <c r="B309" s="86"/>
      <c r="C309" s="86"/>
      <c r="D309" s="86"/>
      <c r="E309" s="86"/>
      <c r="F309" s="86"/>
      <c r="G309" s="86"/>
      <c r="H309" s="86"/>
      <c r="I309" s="86"/>
      <c r="J309" s="87"/>
    </row>
    <row r="311" spans="1:10" x14ac:dyDescent="0.35">
      <c r="A311" s="33" t="s">
        <v>93</v>
      </c>
      <c r="B311" s="40" t="s">
        <v>198</v>
      </c>
      <c r="C311" s="33" t="s">
        <v>125</v>
      </c>
      <c r="D311" s="72" t="s">
        <v>200</v>
      </c>
      <c r="E311" s="73"/>
      <c r="F311" s="73"/>
      <c r="G311" s="73"/>
      <c r="H311" s="73"/>
      <c r="I311" s="73"/>
      <c r="J311" s="74"/>
    </row>
    <row r="312" spans="1:10" x14ac:dyDescent="0.35">
      <c r="A312" s="33" t="s">
        <v>97</v>
      </c>
      <c r="B312" s="34" t="s">
        <v>84</v>
      </c>
      <c r="C312" s="35" t="s">
        <v>92</v>
      </c>
      <c r="D312" s="37">
        <v>45548</v>
      </c>
      <c r="E312" s="38"/>
      <c r="F312" s="39"/>
      <c r="G312" s="39"/>
      <c r="H312" s="39"/>
      <c r="I312" s="39"/>
      <c r="J312" s="39"/>
    </row>
    <row r="314" spans="1:10" x14ac:dyDescent="0.35">
      <c r="A314" s="75" t="s">
        <v>96</v>
      </c>
      <c r="B314" s="76"/>
      <c r="C314" s="76"/>
      <c r="D314" s="76"/>
      <c r="E314" s="77"/>
      <c r="F314" s="36" t="s">
        <v>5</v>
      </c>
      <c r="G314" s="36" t="s">
        <v>95</v>
      </c>
      <c r="H314" s="36" t="s">
        <v>100</v>
      </c>
      <c r="I314" s="36" t="s">
        <v>111</v>
      </c>
      <c r="J314" s="36" t="s">
        <v>22</v>
      </c>
    </row>
    <row r="315" spans="1:10" x14ac:dyDescent="0.35">
      <c r="A315" s="78" t="s">
        <v>35</v>
      </c>
      <c r="B315" s="79"/>
      <c r="C315" s="79"/>
      <c r="D315" s="79"/>
      <c r="E315" s="80"/>
      <c r="F315" s="34" t="s">
        <v>4</v>
      </c>
      <c r="G315" s="45">
        <v>1</v>
      </c>
      <c r="H315" s="41">
        <v>3800</v>
      </c>
      <c r="I315" s="44" t="s">
        <v>199</v>
      </c>
      <c r="J315" s="42">
        <f>G315*H315</f>
        <v>3800</v>
      </c>
    </row>
    <row r="317" spans="1:10" x14ac:dyDescent="0.35">
      <c r="A317" s="85"/>
      <c r="B317" s="86"/>
      <c r="C317" s="86"/>
      <c r="D317" s="86"/>
      <c r="E317" s="86"/>
      <c r="F317" s="86"/>
      <c r="G317" s="86"/>
      <c r="H317" s="86"/>
      <c r="I317" s="86"/>
      <c r="J317" s="87"/>
    </row>
    <row r="319" spans="1:10" x14ac:dyDescent="0.35">
      <c r="A319" s="33" t="s">
        <v>93</v>
      </c>
      <c r="B319" s="40" t="s">
        <v>201</v>
      </c>
      <c r="C319" s="33" t="s">
        <v>125</v>
      </c>
      <c r="D319" s="72" t="s">
        <v>70</v>
      </c>
      <c r="E319" s="73"/>
      <c r="F319" s="73"/>
      <c r="G319" s="73"/>
      <c r="H319" s="73"/>
      <c r="I319" s="73"/>
      <c r="J319" s="74"/>
    </row>
    <row r="320" spans="1:10" x14ac:dyDescent="0.35">
      <c r="A320" s="33" t="s">
        <v>97</v>
      </c>
      <c r="B320" s="34" t="s">
        <v>0</v>
      </c>
      <c r="C320" s="35" t="s">
        <v>92</v>
      </c>
      <c r="D320" s="37">
        <v>45548</v>
      </c>
      <c r="E320" s="38"/>
      <c r="F320" s="39"/>
      <c r="G320" s="39"/>
      <c r="H320" s="39"/>
      <c r="I320" s="39"/>
      <c r="J320" s="39"/>
    </row>
    <row r="322" spans="1:10" x14ac:dyDescent="0.35">
      <c r="A322" s="75" t="s">
        <v>96</v>
      </c>
      <c r="B322" s="76"/>
      <c r="C322" s="76"/>
      <c r="D322" s="76"/>
      <c r="E322" s="77"/>
      <c r="F322" s="36" t="s">
        <v>5</v>
      </c>
      <c r="G322" s="36" t="s">
        <v>95</v>
      </c>
      <c r="H322" s="36" t="s">
        <v>100</v>
      </c>
      <c r="I322" s="36" t="s">
        <v>111</v>
      </c>
      <c r="J322" s="36" t="s">
        <v>22</v>
      </c>
    </row>
    <row r="323" spans="1:10" ht="33.75" customHeight="1" x14ac:dyDescent="0.35">
      <c r="A323" s="81" t="s">
        <v>70</v>
      </c>
      <c r="B323" s="82"/>
      <c r="C323" s="82"/>
      <c r="D323" s="82"/>
      <c r="E323" s="83"/>
      <c r="F323" s="34" t="s">
        <v>0</v>
      </c>
      <c r="G323" s="45">
        <v>1</v>
      </c>
      <c r="H323" s="41">
        <v>31.3</v>
      </c>
      <c r="I323" s="44" t="s">
        <v>202</v>
      </c>
      <c r="J323" s="42">
        <f>G323*H323</f>
        <v>31.3</v>
      </c>
    </row>
    <row r="325" spans="1:10" x14ac:dyDescent="0.35">
      <c r="A325" s="85"/>
      <c r="B325" s="86"/>
      <c r="C325" s="86"/>
      <c r="D325" s="86"/>
      <c r="E325" s="86"/>
      <c r="F325" s="86"/>
      <c r="G325" s="86"/>
      <c r="H325" s="86"/>
      <c r="I325" s="86"/>
      <c r="J325" s="87"/>
    </row>
    <row r="327" spans="1:10" x14ac:dyDescent="0.35">
      <c r="A327" s="33" t="s">
        <v>93</v>
      </c>
      <c r="B327" s="40" t="s">
        <v>203</v>
      </c>
      <c r="C327" s="33" t="s">
        <v>125</v>
      </c>
      <c r="D327" s="72" t="s">
        <v>71</v>
      </c>
      <c r="E327" s="73"/>
      <c r="F327" s="73"/>
      <c r="G327" s="73"/>
      <c r="H327" s="73"/>
      <c r="I327" s="73"/>
      <c r="J327" s="74"/>
    </row>
    <row r="328" spans="1:10" x14ac:dyDescent="0.35">
      <c r="A328" s="33" t="s">
        <v>97</v>
      </c>
      <c r="B328" s="34" t="s">
        <v>0</v>
      </c>
      <c r="C328" s="35" t="s">
        <v>92</v>
      </c>
      <c r="D328" s="37">
        <v>45548</v>
      </c>
      <c r="E328" s="38"/>
      <c r="F328" s="39"/>
      <c r="G328" s="39"/>
      <c r="H328" s="39"/>
      <c r="I328" s="39"/>
      <c r="J328" s="39"/>
    </row>
    <row r="330" spans="1:10" x14ac:dyDescent="0.35">
      <c r="A330" s="75" t="s">
        <v>96</v>
      </c>
      <c r="B330" s="76"/>
      <c r="C330" s="76"/>
      <c r="D330" s="76"/>
      <c r="E330" s="77"/>
      <c r="F330" s="36" t="s">
        <v>5</v>
      </c>
      <c r="G330" s="36" t="s">
        <v>95</v>
      </c>
      <c r="H330" s="36" t="s">
        <v>100</v>
      </c>
      <c r="I330" s="36" t="s">
        <v>111</v>
      </c>
      <c r="J330" s="36" t="s">
        <v>22</v>
      </c>
    </row>
    <row r="331" spans="1:10" ht="33.75" customHeight="1" x14ac:dyDescent="0.35">
      <c r="A331" s="81" t="s">
        <v>204</v>
      </c>
      <c r="B331" s="82"/>
      <c r="C331" s="82"/>
      <c r="D331" s="82"/>
      <c r="E331" s="83"/>
      <c r="F331" s="34" t="s">
        <v>0</v>
      </c>
      <c r="G331" s="45">
        <v>1</v>
      </c>
      <c r="H331" s="41">
        <v>32</v>
      </c>
      <c r="I331" s="44" t="s">
        <v>202</v>
      </c>
      <c r="J331" s="42">
        <f>G331*H331</f>
        <v>32</v>
      </c>
    </row>
    <row r="332" spans="1:10" ht="33.75" customHeight="1" x14ac:dyDescent="0.35">
      <c r="A332" s="81" t="s">
        <v>205</v>
      </c>
      <c r="B332" s="82"/>
      <c r="C332" s="82"/>
      <c r="D332" s="82"/>
      <c r="E332" s="83"/>
      <c r="F332" s="34" t="s">
        <v>0</v>
      </c>
      <c r="G332" s="45">
        <v>1</v>
      </c>
      <c r="H332" s="41">
        <v>100</v>
      </c>
      <c r="I332" s="44" t="s">
        <v>202</v>
      </c>
      <c r="J332" s="42">
        <f>G332*H332</f>
        <v>100</v>
      </c>
    </row>
    <row r="334" spans="1:10" x14ac:dyDescent="0.35">
      <c r="A334" s="85"/>
      <c r="B334" s="86"/>
      <c r="C334" s="86"/>
      <c r="D334" s="86"/>
      <c r="E334" s="86"/>
      <c r="F334" s="86"/>
      <c r="G334" s="86"/>
      <c r="H334" s="86"/>
      <c r="I334" s="86"/>
      <c r="J334" s="87"/>
    </row>
    <row r="336" spans="1:10" x14ac:dyDescent="0.35">
      <c r="A336" s="33" t="s">
        <v>93</v>
      </c>
      <c r="B336" s="40" t="s">
        <v>206</v>
      </c>
      <c r="C336" s="33" t="s">
        <v>125</v>
      </c>
      <c r="D336" s="72" t="s">
        <v>72</v>
      </c>
      <c r="E336" s="73"/>
      <c r="F336" s="73"/>
      <c r="G336" s="73"/>
      <c r="H336" s="73"/>
      <c r="I336" s="73"/>
      <c r="J336" s="74"/>
    </row>
    <row r="337" spans="1:10" x14ac:dyDescent="0.35">
      <c r="A337" s="33" t="s">
        <v>97</v>
      </c>
      <c r="B337" s="34" t="s">
        <v>0</v>
      </c>
      <c r="C337" s="35" t="s">
        <v>92</v>
      </c>
      <c r="D337" s="37">
        <v>45548</v>
      </c>
      <c r="E337" s="38"/>
      <c r="F337" s="39"/>
      <c r="G337" s="39"/>
      <c r="H337" s="39"/>
      <c r="I337" s="39"/>
      <c r="J337" s="39"/>
    </row>
    <row r="339" spans="1:10" x14ac:dyDescent="0.35">
      <c r="A339" s="75" t="s">
        <v>96</v>
      </c>
      <c r="B339" s="76"/>
      <c r="C339" s="76"/>
      <c r="D339" s="76"/>
      <c r="E339" s="77"/>
      <c r="F339" s="36" t="s">
        <v>5</v>
      </c>
      <c r="G339" s="36" t="s">
        <v>95</v>
      </c>
      <c r="H339" s="36" t="s">
        <v>100</v>
      </c>
      <c r="I339" s="36" t="s">
        <v>111</v>
      </c>
      <c r="J339" s="36" t="s">
        <v>22</v>
      </c>
    </row>
    <row r="340" spans="1:10" x14ac:dyDescent="0.35">
      <c r="A340" s="81" t="s">
        <v>204</v>
      </c>
      <c r="B340" s="82"/>
      <c r="C340" s="82"/>
      <c r="D340" s="82"/>
      <c r="E340" s="83"/>
      <c r="F340" s="34" t="s">
        <v>0</v>
      </c>
      <c r="G340" s="45">
        <v>1</v>
      </c>
      <c r="H340" s="41">
        <v>50</v>
      </c>
      <c r="I340" s="44" t="s">
        <v>202</v>
      </c>
      <c r="J340" s="42">
        <f>G340*H340</f>
        <v>50</v>
      </c>
    </row>
    <row r="341" spans="1:10" x14ac:dyDescent="0.35">
      <c r="A341" s="81" t="s">
        <v>205</v>
      </c>
      <c r="B341" s="82"/>
      <c r="C341" s="82"/>
      <c r="D341" s="82"/>
      <c r="E341" s="83"/>
      <c r="F341" s="34" t="s">
        <v>0</v>
      </c>
      <c r="G341" s="45">
        <v>1</v>
      </c>
      <c r="H341" s="41">
        <v>100</v>
      </c>
      <c r="I341" s="44" t="s">
        <v>202</v>
      </c>
      <c r="J341" s="42">
        <f>G341*H341</f>
        <v>100</v>
      </c>
    </row>
    <row r="343" spans="1:10" x14ac:dyDescent="0.35">
      <c r="A343" s="85"/>
      <c r="B343" s="86"/>
      <c r="C343" s="86"/>
      <c r="D343" s="86"/>
      <c r="E343" s="86"/>
      <c r="F343" s="86"/>
      <c r="G343" s="86"/>
      <c r="H343" s="86"/>
      <c r="I343" s="86"/>
      <c r="J343" s="87"/>
    </row>
    <row r="345" spans="1:10" x14ac:dyDescent="0.35">
      <c r="A345" s="33" t="s">
        <v>93</v>
      </c>
      <c r="B345" s="40" t="s">
        <v>207</v>
      </c>
      <c r="C345" s="33" t="s">
        <v>125</v>
      </c>
      <c r="D345" s="72" t="s">
        <v>47</v>
      </c>
      <c r="E345" s="73"/>
      <c r="F345" s="73"/>
      <c r="G345" s="73"/>
      <c r="H345" s="73"/>
      <c r="I345" s="73"/>
      <c r="J345" s="74"/>
    </row>
    <row r="346" spans="1:10" x14ac:dyDescent="0.35">
      <c r="A346" s="33" t="s">
        <v>97</v>
      </c>
      <c r="B346" s="34" t="s">
        <v>4</v>
      </c>
      <c r="C346" s="35" t="s">
        <v>92</v>
      </c>
      <c r="D346" s="37">
        <v>45548</v>
      </c>
      <c r="E346" s="38"/>
      <c r="F346" s="39"/>
      <c r="G346" s="39"/>
      <c r="H346" s="39"/>
      <c r="I346" s="39"/>
      <c r="J346" s="39"/>
    </row>
    <row r="348" spans="1:10" x14ac:dyDescent="0.35">
      <c r="A348" s="75" t="s">
        <v>96</v>
      </c>
      <c r="B348" s="76"/>
      <c r="C348" s="76"/>
      <c r="D348" s="76"/>
      <c r="E348" s="77"/>
      <c r="F348" s="36" t="s">
        <v>5</v>
      </c>
      <c r="G348" s="36" t="s">
        <v>95</v>
      </c>
      <c r="H348" s="36" t="s">
        <v>100</v>
      </c>
      <c r="I348" s="36" t="s">
        <v>210</v>
      </c>
      <c r="J348" s="36" t="s">
        <v>22</v>
      </c>
    </row>
    <row r="349" spans="1:10" x14ac:dyDescent="0.35">
      <c r="A349" s="81" t="s">
        <v>208</v>
      </c>
      <c r="B349" s="82"/>
      <c r="C349" s="82"/>
      <c r="D349" s="82"/>
      <c r="E349" s="83"/>
      <c r="F349" s="34" t="s">
        <v>98</v>
      </c>
      <c r="G349" s="45">
        <v>0.14000000000000001</v>
      </c>
      <c r="H349" s="41">
        <v>31.93</v>
      </c>
      <c r="I349" s="44">
        <v>88247</v>
      </c>
      <c r="J349" s="42">
        <f>G349*H349</f>
        <v>4.4702000000000002</v>
      </c>
    </row>
    <row r="350" spans="1:10" x14ac:dyDescent="0.35">
      <c r="A350" s="81" t="s">
        <v>211</v>
      </c>
      <c r="B350" s="82"/>
      <c r="C350" s="82"/>
      <c r="D350" s="82"/>
      <c r="E350" s="83"/>
      <c r="F350" s="34" t="s">
        <v>98</v>
      </c>
      <c r="G350" s="45">
        <v>0.14000000000000001</v>
      </c>
      <c r="H350" s="41">
        <v>41.39</v>
      </c>
      <c r="I350" s="44">
        <v>88264</v>
      </c>
      <c r="J350" s="42">
        <f t="shared" ref="J350:J352" si="16">G350*H350</f>
        <v>5.7946000000000009</v>
      </c>
    </row>
    <row r="351" spans="1:10" ht="29" x14ac:dyDescent="0.35">
      <c r="A351" s="81" t="s">
        <v>212</v>
      </c>
      <c r="B351" s="82"/>
      <c r="C351" s="82"/>
      <c r="D351" s="82"/>
      <c r="E351" s="83"/>
      <c r="F351" s="34" t="s">
        <v>4</v>
      </c>
      <c r="G351" s="45">
        <v>1</v>
      </c>
      <c r="H351" s="41">
        <v>136.5</v>
      </c>
      <c r="I351" s="44" t="s">
        <v>213</v>
      </c>
      <c r="J351" s="42">
        <f t="shared" si="16"/>
        <v>136.5</v>
      </c>
    </row>
    <row r="352" spans="1:10" ht="33.75" customHeight="1" x14ac:dyDescent="0.35">
      <c r="A352" s="81" t="s">
        <v>209</v>
      </c>
      <c r="B352" s="82"/>
      <c r="C352" s="82"/>
      <c r="D352" s="82"/>
      <c r="E352" s="83"/>
      <c r="F352" s="34" t="s">
        <v>4</v>
      </c>
      <c r="G352" s="45">
        <v>2</v>
      </c>
      <c r="H352" s="41">
        <v>2.77</v>
      </c>
      <c r="I352" s="44">
        <v>1576</v>
      </c>
      <c r="J352" s="42">
        <f t="shared" si="16"/>
        <v>5.54</v>
      </c>
    </row>
    <row r="354" spans="1:10" x14ac:dyDescent="0.35">
      <c r="A354" s="85"/>
      <c r="B354" s="86"/>
      <c r="C354" s="86"/>
      <c r="D354" s="86"/>
      <c r="E354" s="86"/>
      <c r="F354" s="86"/>
      <c r="G354" s="86"/>
      <c r="H354" s="86"/>
      <c r="I354" s="86"/>
      <c r="J354" s="87"/>
    </row>
    <row r="356" spans="1:10" x14ac:dyDescent="0.35">
      <c r="A356" s="33" t="s">
        <v>93</v>
      </c>
      <c r="B356" s="40" t="s">
        <v>214</v>
      </c>
      <c r="C356" s="33" t="s">
        <v>125</v>
      </c>
      <c r="D356" s="72" t="s">
        <v>48</v>
      </c>
      <c r="E356" s="73"/>
      <c r="F356" s="73"/>
      <c r="G356" s="73"/>
      <c r="H356" s="73"/>
      <c r="I356" s="73"/>
      <c r="J356" s="74"/>
    </row>
    <row r="357" spans="1:10" x14ac:dyDescent="0.35">
      <c r="A357" s="33" t="s">
        <v>97</v>
      </c>
      <c r="B357" s="34" t="s">
        <v>4</v>
      </c>
      <c r="C357" s="35" t="s">
        <v>92</v>
      </c>
      <c r="D357" s="37">
        <v>45548</v>
      </c>
      <c r="E357" s="38"/>
      <c r="F357" s="39"/>
      <c r="G357" s="39"/>
      <c r="H357" s="39"/>
      <c r="I357" s="39"/>
      <c r="J357" s="39"/>
    </row>
    <row r="359" spans="1:10" x14ac:dyDescent="0.35">
      <c r="A359" s="75" t="s">
        <v>96</v>
      </c>
      <c r="B359" s="76"/>
      <c r="C359" s="76"/>
      <c r="D359" s="76"/>
      <c r="E359" s="77"/>
      <c r="F359" s="36" t="s">
        <v>5</v>
      </c>
      <c r="G359" s="36" t="s">
        <v>95</v>
      </c>
      <c r="H359" s="36" t="s">
        <v>100</v>
      </c>
      <c r="I359" s="36" t="s">
        <v>210</v>
      </c>
      <c r="J359" s="36" t="s">
        <v>22</v>
      </c>
    </row>
    <row r="360" spans="1:10" x14ac:dyDescent="0.35">
      <c r="A360" s="81" t="s">
        <v>208</v>
      </c>
      <c r="B360" s="82"/>
      <c r="C360" s="82"/>
      <c r="D360" s="82"/>
      <c r="E360" s="83"/>
      <c r="F360" s="34" t="s">
        <v>98</v>
      </c>
      <c r="G360" s="45">
        <v>0.16</v>
      </c>
      <c r="H360" s="41">
        <v>31.93</v>
      </c>
      <c r="I360" s="44">
        <v>88247</v>
      </c>
      <c r="J360" s="42">
        <f>G360*H360</f>
        <v>5.1088000000000005</v>
      </c>
    </row>
    <row r="361" spans="1:10" x14ac:dyDescent="0.35">
      <c r="A361" s="81" t="s">
        <v>211</v>
      </c>
      <c r="B361" s="82"/>
      <c r="C361" s="82"/>
      <c r="D361" s="82"/>
      <c r="E361" s="83"/>
      <c r="F361" s="34" t="s">
        <v>98</v>
      </c>
      <c r="G361" s="45">
        <v>0.16</v>
      </c>
      <c r="H361" s="41">
        <v>41.39</v>
      </c>
      <c r="I361" s="44">
        <v>88264</v>
      </c>
      <c r="J361" s="42">
        <f t="shared" ref="J361:J363" si="17">G361*H361</f>
        <v>6.6223999999999998</v>
      </c>
    </row>
    <row r="362" spans="1:10" ht="29" x14ac:dyDescent="0.35">
      <c r="A362" s="81" t="s">
        <v>215</v>
      </c>
      <c r="B362" s="82"/>
      <c r="C362" s="82"/>
      <c r="D362" s="82"/>
      <c r="E362" s="83"/>
      <c r="F362" s="34" t="s">
        <v>4</v>
      </c>
      <c r="G362" s="45">
        <v>1</v>
      </c>
      <c r="H362" s="41">
        <v>172.42</v>
      </c>
      <c r="I362" s="44" t="s">
        <v>213</v>
      </c>
      <c r="J362" s="42">
        <f t="shared" si="17"/>
        <v>172.42</v>
      </c>
    </row>
    <row r="363" spans="1:10" ht="34.5" customHeight="1" x14ac:dyDescent="0.35">
      <c r="A363" s="81" t="s">
        <v>216</v>
      </c>
      <c r="B363" s="82"/>
      <c r="C363" s="82"/>
      <c r="D363" s="82"/>
      <c r="E363" s="83"/>
      <c r="F363" s="34" t="s">
        <v>4</v>
      </c>
      <c r="G363" s="45">
        <v>3</v>
      </c>
      <c r="H363" s="41">
        <v>3.12</v>
      </c>
      <c r="I363" s="44">
        <v>1577</v>
      </c>
      <c r="J363" s="42">
        <f t="shared" si="17"/>
        <v>9.36</v>
      </c>
    </row>
    <row r="365" spans="1:10" x14ac:dyDescent="0.35">
      <c r="A365" s="85"/>
      <c r="B365" s="86"/>
      <c r="C365" s="86"/>
      <c r="D365" s="86"/>
      <c r="E365" s="86"/>
      <c r="F365" s="86"/>
      <c r="G365" s="86"/>
      <c r="H365" s="86"/>
      <c r="I365" s="86"/>
      <c r="J365" s="87"/>
    </row>
    <row r="367" spans="1:10" x14ac:dyDescent="0.35">
      <c r="A367" s="33" t="s">
        <v>93</v>
      </c>
      <c r="B367" s="40" t="s">
        <v>217</v>
      </c>
      <c r="C367" s="33" t="s">
        <v>125</v>
      </c>
      <c r="D367" s="72" t="s">
        <v>49</v>
      </c>
      <c r="E367" s="73"/>
      <c r="F367" s="73"/>
      <c r="G367" s="73"/>
      <c r="H367" s="73"/>
      <c r="I367" s="73"/>
      <c r="J367" s="74"/>
    </row>
    <row r="368" spans="1:10" x14ac:dyDescent="0.35">
      <c r="A368" s="33" t="s">
        <v>97</v>
      </c>
      <c r="B368" s="34" t="s">
        <v>4</v>
      </c>
      <c r="C368" s="35" t="s">
        <v>92</v>
      </c>
      <c r="D368" s="37">
        <v>45548</v>
      </c>
      <c r="E368" s="38"/>
      <c r="F368" s="39"/>
      <c r="G368" s="39"/>
      <c r="H368" s="39"/>
      <c r="I368" s="39"/>
      <c r="J368" s="39"/>
    </row>
    <row r="370" spans="1:10" x14ac:dyDescent="0.35">
      <c r="A370" s="75" t="s">
        <v>96</v>
      </c>
      <c r="B370" s="76"/>
      <c r="C370" s="76"/>
      <c r="D370" s="76"/>
      <c r="E370" s="77"/>
      <c r="F370" s="36" t="s">
        <v>5</v>
      </c>
      <c r="G370" s="36" t="s">
        <v>95</v>
      </c>
      <c r="H370" s="36" t="s">
        <v>100</v>
      </c>
      <c r="I370" s="36" t="s">
        <v>210</v>
      </c>
      <c r="J370" s="36" t="s">
        <v>22</v>
      </c>
    </row>
    <row r="371" spans="1:10" x14ac:dyDescent="0.35">
      <c r="A371" s="81" t="s">
        <v>208</v>
      </c>
      <c r="B371" s="82"/>
      <c r="C371" s="82"/>
      <c r="D371" s="82"/>
      <c r="E371" s="83"/>
      <c r="F371" s="34" t="s">
        <v>98</v>
      </c>
      <c r="G371" s="45">
        <v>0.22</v>
      </c>
      <c r="H371" s="41">
        <v>31.93</v>
      </c>
      <c r="I371" s="44">
        <v>88247</v>
      </c>
      <c r="J371" s="42">
        <f>G371*H371</f>
        <v>7.0246000000000004</v>
      </c>
    </row>
    <row r="372" spans="1:10" x14ac:dyDescent="0.35">
      <c r="A372" s="81" t="s">
        <v>211</v>
      </c>
      <c r="B372" s="82"/>
      <c r="C372" s="82"/>
      <c r="D372" s="82"/>
      <c r="E372" s="83"/>
      <c r="F372" s="34" t="s">
        <v>98</v>
      </c>
      <c r="G372" s="45">
        <v>0.22</v>
      </c>
      <c r="H372" s="41">
        <v>41.39</v>
      </c>
      <c r="I372" s="44">
        <v>88264</v>
      </c>
      <c r="J372" s="42">
        <f t="shared" ref="J372:J374" si="18">G372*H372</f>
        <v>9.1058000000000003</v>
      </c>
    </row>
    <row r="373" spans="1:10" ht="29" x14ac:dyDescent="0.35">
      <c r="A373" s="81" t="s">
        <v>218</v>
      </c>
      <c r="B373" s="82"/>
      <c r="C373" s="82"/>
      <c r="D373" s="82"/>
      <c r="E373" s="83"/>
      <c r="F373" s="34" t="s">
        <v>4</v>
      </c>
      <c r="G373" s="45">
        <v>1</v>
      </c>
      <c r="H373" s="41">
        <v>482.11</v>
      </c>
      <c r="I373" s="44" t="s">
        <v>213</v>
      </c>
      <c r="J373" s="42">
        <f t="shared" si="18"/>
        <v>482.11</v>
      </c>
    </row>
    <row r="374" spans="1:10" ht="38.25" customHeight="1" x14ac:dyDescent="0.35">
      <c r="A374" s="81" t="s">
        <v>219</v>
      </c>
      <c r="B374" s="82"/>
      <c r="C374" s="82"/>
      <c r="D374" s="82"/>
      <c r="E374" s="83"/>
      <c r="F374" s="34" t="s">
        <v>4</v>
      </c>
      <c r="G374" s="45">
        <v>3</v>
      </c>
      <c r="H374" s="41">
        <v>5.42</v>
      </c>
      <c r="I374" s="44">
        <v>1578</v>
      </c>
      <c r="J374" s="42">
        <f t="shared" si="18"/>
        <v>16.259999999999998</v>
      </c>
    </row>
    <row r="376" spans="1:10" x14ac:dyDescent="0.35">
      <c r="A376" s="85"/>
      <c r="B376" s="86"/>
      <c r="C376" s="86"/>
      <c r="D376" s="86"/>
      <c r="E376" s="86"/>
      <c r="F376" s="86"/>
      <c r="G376" s="86"/>
      <c r="H376" s="86"/>
      <c r="I376" s="86"/>
      <c r="J376" s="87"/>
    </row>
    <row r="378" spans="1:10" x14ac:dyDescent="0.35">
      <c r="A378" s="33" t="s">
        <v>93</v>
      </c>
      <c r="B378" s="40" t="s">
        <v>220</v>
      </c>
      <c r="C378" s="33" t="s">
        <v>125</v>
      </c>
      <c r="D378" s="72" t="s">
        <v>50</v>
      </c>
      <c r="E378" s="73"/>
      <c r="F378" s="73"/>
      <c r="G378" s="73"/>
      <c r="H378" s="73"/>
      <c r="I378" s="73"/>
      <c r="J378" s="74"/>
    </row>
    <row r="379" spans="1:10" x14ac:dyDescent="0.35">
      <c r="A379" s="33" t="s">
        <v>97</v>
      </c>
      <c r="B379" s="34" t="s">
        <v>4</v>
      </c>
      <c r="C379" s="35" t="s">
        <v>92</v>
      </c>
      <c r="D379" s="37">
        <v>45548</v>
      </c>
      <c r="E379" s="38"/>
      <c r="F379" s="39"/>
      <c r="G379" s="39"/>
      <c r="H379" s="39"/>
      <c r="I379" s="39"/>
      <c r="J379" s="39"/>
    </row>
    <row r="381" spans="1:10" x14ac:dyDescent="0.35">
      <c r="A381" s="75" t="s">
        <v>96</v>
      </c>
      <c r="B381" s="76"/>
      <c r="C381" s="76"/>
      <c r="D381" s="76"/>
      <c r="E381" s="77"/>
      <c r="F381" s="36" t="s">
        <v>5</v>
      </c>
      <c r="G381" s="36" t="s">
        <v>95</v>
      </c>
      <c r="H381" s="36" t="s">
        <v>100</v>
      </c>
      <c r="I381" s="36" t="s">
        <v>210</v>
      </c>
      <c r="J381" s="36" t="s">
        <v>22</v>
      </c>
    </row>
    <row r="382" spans="1:10" x14ac:dyDescent="0.35">
      <c r="A382" s="81" t="s">
        <v>208</v>
      </c>
      <c r="B382" s="82"/>
      <c r="C382" s="82"/>
      <c r="D382" s="82"/>
      <c r="E382" s="83"/>
      <c r="F382" s="34" t="s">
        <v>98</v>
      </c>
      <c r="G382" s="45">
        <v>0.15</v>
      </c>
      <c r="H382" s="41">
        <v>31.93</v>
      </c>
      <c r="I382" s="44">
        <v>88247</v>
      </c>
      <c r="J382" s="42">
        <f>G382*H382</f>
        <v>4.7894999999999994</v>
      </c>
    </row>
    <row r="383" spans="1:10" x14ac:dyDescent="0.35">
      <c r="A383" s="81" t="s">
        <v>211</v>
      </c>
      <c r="B383" s="82"/>
      <c r="C383" s="82"/>
      <c r="D383" s="82"/>
      <c r="E383" s="83"/>
      <c r="F383" s="34" t="s">
        <v>98</v>
      </c>
      <c r="G383" s="45">
        <v>0.15</v>
      </c>
      <c r="H383" s="41">
        <v>41.39</v>
      </c>
      <c r="I383" s="44">
        <v>88264</v>
      </c>
      <c r="J383" s="42">
        <f t="shared" ref="J383:J385" si="19">G383*H383</f>
        <v>6.2084999999999999</v>
      </c>
    </row>
    <row r="384" spans="1:10" ht="29" x14ac:dyDescent="0.35">
      <c r="A384" s="81" t="s">
        <v>221</v>
      </c>
      <c r="B384" s="82"/>
      <c r="C384" s="82"/>
      <c r="D384" s="82"/>
      <c r="E384" s="83"/>
      <c r="F384" s="34" t="s">
        <v>4</v>
      </c>
      <c r="G384" s="45">
        <v>1</v>
      </c>
      <c r="H384" s="41">
        <v>63.94</v>
      </c>
      <c r="I384" s="44" t="s">
        <v>213</v>
      </c>
      <c r="J384" s="42">
        <f t="shared" si="19"/>
        <v>63.94</v>
      </c>
    </row>
    <row r="385" spans="1:10" ht="38.25" customHeight="1" x14ac:dyDescent="0.35">
      <c r="A385" s="81" t="s">
        <v>224</v>
      </c>
      <c r="B385" s="82"/>
      <c r="C385" s="82"/>
      <c r="D385" s="82"/>
      <c r="E385" s="83"/>
      <c r="F385" s="34" t="s">
        <v>4</v>
      </c>
      <c r="G385" s="45">
        <v>3</v>
      </c>
      <c r="H385" s="41">
        <v>5.42</v>
      </c>
      <c r="I385" s="44">
        <v>1575</v>
      </c>
      <c r="J385" s="42">
        <f t="shared" si="19"/>
        <v>16.259999999999998</v>
      </c>
    </row>
    <row r="387" spans="1:10" x14ac:dyDescent="0.35">
      <c r="A387" s="85"/>
      <c r="B387" s="86"/>
      <c r="C387" s="86"/>
      <c r="D387" s="86"/>
      <c r="E387" s="86"/>
      <c r="F387" s="86"/>
      <c r="G387" s="86"/>
      <c r="H387" s="86"/>
      <c r="I387" s="86"/>
      <c r="J387" s="87"/>
    </row>
    <row r="389" spans="1:10" x14ac:dyDescent="0.35">
      <c r="A389" s="33" t="s">
        <v>93</v>
      </c>
      <c r="B389" s="40" t="s">
        <v>222</v>
      </c>
      <c r="C389" s="33" t="s">
        <v>125</v>
      </c>
      <c r="D389" s="72" t="s">
        <v>51</v>
      </c>
      <c r="E389" s="73"/>
      <c r="F389" s="73"/>
      <c r="G389" s="73"/>
      <c r="H389" s="73"/>
      <c r="I389" s="73"/>
      <c r="J389" s="74"/>
    </row>
    <row r="390" spans="1:10" x14ac:dyDescent="0.35">
      <c r="A390" s="33" t="s">
        <v>97</v>
      </c>
      <c r="B390" s="34" t="s">
        <v>4</v>
      </c>
      <c r="C390" s="35" t="s">
        <v>92</v>
      </c>
      <c r="D390" s="37">
        <v>45548</v>
      </c>
      <c r="E390" s="38"/>
      <c r="F390" s="39"/>
      <c r="G390" s="39"/>
      <c r="H390" s="39"/>
      <c r="I390" s="39"/>
      <c r="J390" s="39"/>
    </row>
    <row r="392" spans="1:10" x14ac:dyDescent="0.35">
      <c r="A392" s="75" t="s">
        <v>96</v>
      </c>
      <c r="B392" s="76"/>
      <c r="C392" s="76"/>
      <c r="D392" s="76"/>
      <c r="E392" s="77"/>
      <c r="F392" s="36" t="s">
        <v>5</v>
      </c>
      <c r="G392" s="36" t="s">
        <v>95</v>
      </c>
      <c r="H392" s="36" t="s">
        <v>100</v>
      </c>
      <c r="I392" s="36" t="s">
        <v>210</v>
      </c>
      <c r="J392" s="36" t="s">
        <v>22</v>
      </c>
    </row>
    <row r="393" spans="1:10" x14ac:dyDescent="0.35">
      <c r="A393" s="81" t="s">
        <v>208</v>
      </c>
      <c r="B393" s="82"/>
      <c r="C393" s="82"/>
      <c r="D393" s="82"/>
      <c r="E393" s="83"/>
      <c r="F393" s="34" t="s">
        <v>98</v>
      </c>
      <c r="G393" s="45">
        <v>1.6</v>
      </c>
      <c r="H393" s="41">
        <v>31.93</v>
      </c>
      <c r="I393" s="44">
        <v>88247</v>
      </c>
      <c r="J393" s="42">
        <f>G393*H393</f>
        <v>51.088000000000001</v>
      </c>
    </row>
    <row r="394" spans="1:10" x14ac:dyDescent="0.35">
      <c r="A394" s="81" t="s">
        <v>211</v>
      </c>
      <c r="B394" s="82"/>
      <c r="C394" s="82"/>
      <c r="D394" s="82"/>
      <c r="E394" s="83"/>
      <c r="F394" s="34" t="s">
        <v>98</v>
      </c>
      <c r="G394" s="45">
        <v>1.8</v>
      </c>
      <c r="H394" s="41">
        <v>41.39</v>
      </c>
      <c r="I394" s="44">
        <v>88264</v>
      </c>
      <c r="J394" s="42">
        <f t="shared" ref="J394:J396" si="20">G394*H394</f>
        <v>74.50200000000001</v>
      </c>
    </row>
    <row r="395" spans="1:10" ht="29" x14ac:dyDescent="0.35">
      <c r="A395" s="81" t="s">
        <v>51</v>
      </c>
      <c r="B395" s="82"/>
      <c r="C395" s="82"/>
      <c r="D395" s="82"/>
      <c r="E395" s="83"/>
      <c r="F395" s="34" t="s">
        <v>4</v>
      </c>
      <c r="G395" s="45">
        <v>1</v>
      </c>
      <c r="H395" s="41">
        <v>284.74</v>
      </c>
      <c r="I395" s="44" t="s">
        <v>213</v>
      </c>
      <c r="J395" s="42">
        <f t="shared" si="20"/>
        <v>284.74</v>
      </c>
    </row>
    <row r="396" spans="1:10" ht="39" customHeight="1" x14ac:dyDescent="0.35">
      <c r="A396" s="81" t="s">
        <v>223</v>
      </c>
      <c r="B396" s="82"/>
      <c r="C396" s="82"/>
      <c r="D396" s="82"/>
      <c r="E396" s="83"/>
      <c r="F396" s="34" t="s">
        <v>4</v>
      </c>
      <c r="G396" s="45">
        <v>4</v>
      </c>
      <c r="H396" s="41">
        <v>1.31</v>
      </c>
      <c r="I396" s="44">
        <v>1571</v>
      </c>
      <c r="J396" s="42">
        <f t="shared" si="20"/>
        <v>5.24</v>
      </c>
    </row>
    <row r="398" spans="1:10" x14ac:dyDescent="0.35">
      <c r="A398" s="85"/>
      <c r="B398" s="86"/>
      <c r="C398" s="86"/>
      <c r="D398" s="86"/>
      <c r="E398" s="86"/>
      <c r="F398" s="86"/>
      <c r="G398" s="86"/>
      <c r="H398" s="86"/>
      <c r="I398" s="86"/>
      <c r="J398" s="87"/>
    </row>
    <row r="400" spans="1:10" x14ac:dyDescent="0.35">
      <c r="A400" s="33" t="s">
        <v>93</v>
      </c>
      <c r="B400" s="40" t="s">
        <v>225</v>
      </c>
      <c r="C400" s="33" t="s">
        <v>125</v>
      </c>
      <c r="D400" s="72" t="s">
        <v>231</v>
      </c>
      <c r="E400" s="73"/>
      <c r="F400" s="73"/>
      <c r="G400" s="73"/>
      <c r="H400" s="73"/>
      <c r="I400" s="73"/>
      <c r="J400" s="74"/>
    </row>
    <row r="401" spans="1:10" x14ac:dyDescent="0.35">
      <c r="A401" s="33" t="s">
        <v>97</v>
      </c>
      <c r="B401" s="34" t="s">
        <v>1</v>
      </c>
      <c r="C401" s="35" t="s">
        <v>92</v>
      </c>
      <c r="D401" s="37">
        <v>45548</v>
      </c>
      <c r="E401" s="38"/>
      <c r="F401" s="39"/>
      <c r="G401" s="39"/>
      <c r="H401" s="39"/>
      <c r="I401" s="39"/>
      <c r="J401" s="39"/>
    </row>
    <row r="403" spans="1:10" x14ac:dyDescent="0.35">
      <c r="A403" s="75" t="s">
        <v>96</v>
      </c>
      <c r="B403" s="76"/>
      <c r="C403" s="76"/>
      <c r="D403" s="76"/>
      <c r="E403" s="77"/>
      <c r="F403" s="36" t="s">
        <v>5</v>
      </c>
      <c r="G403" s="36" t="s">
        <v>95</v>
      </c>
      <c r="H403" s="36" t="s">
        <v>100</v>
      </c>
      <c r="I403" s="36" t="s">
        <v>210</v>
      </c>
      <c r="J403" s="36" t="s">
        <v>22</v>
      </c>
    </row>
    <row r="404" spans="1:10" x14ac:dyDescent="0.35">
      <c r="A404" s="81" t="s">
        <v>208</v>
      </c>
      <c r="B404" s="82"/>
      <c r="C404" s="82"/>
      <c r="D404" s="82"/>
      <c r="E404" s="83"/>
      <c r="F404" s="34" t="s">
        <v>98</v>
      </c>
      <c r="G404" s="45">
        <v>0.2</v>
      </c>
      <c r="H404" s="41">
        <v>31.93</v>
      </c>
      <c r="I404" s="44">
        <v>88247</v>
      </c>
      <c r="J404" s="42">
        <f>G404*H404</f>
        <v>6.3860000000000001</v>
      </c>
    </row>
    <row r="405" spans="1:10" x14ac:dyDescent="0.35">
      <c r="A405" s="81" t="s">
        <v>211</v>
      </c>
      <c r="B405" s="82"/>
      <c r="C405" s="82"/>
      <c r="D405" s="82"/>
      <c r="E405" s="83"/>
      <c r="F405" s="34" t="s">
        <v>98</v>
      </c>
      <c r="G405" s="45">
        <v>0.2</v>
      </c>
      <c r="H405" s="41">
        <v>41.39</v>
      </c>
      <c r="I405" s="44">
        <v>88264</v>
      </c>
      <c r="J405" s="42">
        <f t="shared" ref="J405:J406" si="21">G405*H405</f>
        <v>8.2780000000000005</v>
      </c>
    </row>
    <row r="406" spans="1:10" ht="38.25" customHeight="1" x14ac:dyDescent="0.35">
      <c r="A406" s="81" t="s">
        <v>55</v>
      </c>
      <c r="B406" s="82"/>
      <c r="C406" s="82"/>
      <c r="D406" s="82"/>
      <c r="E406" s="83"/>
      <c r="F406" s="34" t="s">
        <v>1</v>
      </c>
      <c r="G406" s="45">
        <v>1.05</v>
      </c>
      <c r="H406" s="41">
        <v>11.3</v>
      </c>
      <c r="I406" s="44" t="s">
        <v>213</v>
      </c>
      <c r="J406" s="42">
        <f t="shared" si="21"/>
        <v>11.865000000000002</v>
      </c>
    </row>
    <row r="408" spans="1:10" x14ac:dyDescent="0.35">
      <c r="A408" s="85"/>
      <c r="B408" s="86"/>
      <c r="C408" s="86"/>
      <c r="D408" s="86"/>
      <c r="E408" s="86"/>
      <c r="F408" s="86"/>
      <c r="G408" s="86"/>
      <c r="H408" s="86"/>
      <c r="I408" s="86"/>
      <c r="J408" s="87"/>
    </row>
    <row r="410" spans="1:10" x14ac:dyDescent="0.35">
      <c r="A410" s="33" t="s">
        <v>93</v>
      </c>
      <c r="B410" s="40" t="s">
        <v>227</v>
      </c>
      <c r="C410" s="33" t="s">
        <v>125</v>
      </c>
      <c r="D410" s="72" t="s">
        <v>56</v>
      </c>
      <c r="E410" s="73"/>
      <c r="F410" s="73"/>
      <c r="G410" s="73"/>
      <c r="H410" s="73"/>
      <c r="I410" s="73"/>
      <c r="J410" s="74"/>
    </row>
    <row r="411" spans="1:10" x14ac:dyDescent="0.35">
      <c r="A411" s="33" t="s">
        <v>97</v>
      </c>
      <c r="B411" s="34" t="s">
        <v>4</v>
      </c>
      <c r="C411" s="35" t="s">
        <v>92</v>
      </c>
      <c r="D411" s="37">
        <v>45548</v>
      </c>
      <c r="E411" s="38"/>
      <c r="F411" s="39"/>
      <c r="G411" s="39"/>
      <c r="H411" s="39"/>
      <c r="I411" s="39"/>
      <c r="J411" s="39"/>
    </row>
    <row r="413" spans="1:10" x14ac:dyDescent="0.35">
      <c r="A413" s="75" t="s">
        <v>96</v>
      </c>
      <c r="B413" s="76"/>
      <c r="C413" s="76"/>
      <c r="D413" s="76"/>
      <c r="E413" s="77"/>
      <c r="F413" s="36" t="s">
        <v>5</v>
      </c>
      <c r="G413" s="36" t="s">
        <v>95</v>
      </c>
      <c r="H413" s="36" t="s">
        <v>100</v>
      </c>
      <c r="I413" s="36" t="s">
        <v>210</v>
      </c>
      <c r="J413" s="36" t="s">
        <v>22</v>
      </c>
    </row>
    <row r="414" spans="1:10" x14ac:dyDescent="0.35">
      <c r="A414" s="81" t="s">
        <v>208</v>
      </c>
      <c r="B414" s="82"/>
      <c r="C414" s="82"/>
      <c r="D414" s="82"/>
      <c r="E414" s="83"/>
      <c r="F414" s="34" t="s">
        <v>98</v>
      </c>
      <c r="G414" s="45">
        <v>0.1</v>
      </c>
      <c r="H414" s="41">
        <v>31.93</v>
      </c>
      <c r="I414" s="44">
        <v>88247</v>
      </c>
      <c r="J414" s="42">
        <f>G414*H414</f>
        <v>3.1930000000000001</v>
      </c>
    </row>
    <row r="415" spans="1:10" x14ac:dyDescent="0.35">
      <c r="A415" s="81" t="s">
        <v>211</v>
      </c>
      <c r="B415" s="82"/>
      <c r="C415" s="82"/>
      <c r="D415" s="82"/>
      <c r="E415" s="83"/>
      <c r="F415" s="34" t="s">
        <v>98</v>
      </c>
      <c r="G415" s="45">
        <v>0.1</v>
      </c>
      <c r="H415" s="41">
        <v>41.39</v>
      </c>
      <c r="I415" s="44">
        <v>88264</v>
      </c>
      <c r="J415" s="42">
        <f t="shared" ref="J415:J416" si="22">G415*H415</f>
        <v>4.1390000000000002</v>
      </c>
    </row>
    <row r="416" spans="1:10" ht="31.5" customHeight="1" x14ac:dyDescent="0.35">
      <c r="A416" s="81" t="s">
        <v>56</v>
      </c>
      <c r="B416" s="82"/>
      <c r="C416" s="82"/>
      <c r="D416" s="82"/>
      <c r="E416" s="83"/>
      <c r="F416" s="34" t="s">
        <v>4</v>
      </c>
      <c r="G416" s="45">
        <v>1</v>
      </c>
      <c r="H416" s="41">
        <v>6.14</v>
      </c>
      <c r="I416" s="44" t="s">
        <v>213</v>
      </c>
      <c r="J416" s="42">
        <f t="shared" si="22"/>
        <v>6.14</v>
      </c>
    </row>
    <row r="418" spans="1:10" x14ac:dyDescent="0.35">
      <c r="A418" s="85"/>
      <c r="B418" s="86"/>
      <c r="C418" s="86"/>
      <c r="D418" s="86"/>
      <c r="E418" s="86"/>
      <c r="F418" s="86"/>
      <c r="G418" s="86"/>
      <c r="H418" s="86"/>
      <c r="I418" s="86"/>
      <c r="J418" s="87"/>
    </row>
    <row r="420" spans="1:10" x14ac:dyDescent="0.35">
      <c r="A420" s="33" t="s">
        <v>93</v>
      </c>
      <c r="B420" s="40" t="s">
        <v>228</v>
      </c>
      <c r="C420" s="33" t="s">
        <v>125</v>
      </c>
      <c r="D420" s="72" t="s">
        <v>57</v>
      </c>
      <c r="E420" s="73"/>
      <c r="F420" s="73"/>
      <c r="G420" s="73"/>
      <c r="H420" s="73"/>
      <c r="I420" s="73"/>
      <c r="J420" s="74"/>
    </row>
    <row r="421" spans="1:10" x14ac:dyDescent="0.35">
      <c r="A421" s="33" t="s">
        <v>97</v>
      </c>
      <c r="B421" s="34" t="s">
        <v>4</v>
      </c>
      <c r="C421" s="35" t="s">
        <v>92</v>
      </c>
      <c r="D421" s="37">
        <v>45548</v>
      </c>
      <c r="E421" s="38"/>
      <c r="F421" s="39"/>
      <c r="G421" s="39"/>
      <c r="H421" s="39"/>
      <c r="I421" s="39"/>
      <c r="J421" s="39"/>
    </row>
    <row r="423" spans="1:10" x14ac:dyDescent="0.35">
      <c r="A423" s="75" t="s">
        <v>96</v>
      </c>
      <c r="B423" s="76"/>
      <c r="C423" s="76"/>
      <c r="D423" s="76"/>
      <c r="E423" s="77"/>
      <c r="F423" s="36" t="s">
        <v>5</v>
      </c>
      <c r="G423" s="36" t="s">
        <v>95</v>
      </c>
      <c r="H423" s="36" t="s">
        <v>100</v>
      </c>
      <c r="I423" s="36" t="s">
        <v>210</v>
      </c>
      <c r="J423" s="36" t="s">
        <v>22</v>
      </c>
    </row>
    <row r="424" spans="1:10" x14ac:dyDescent="0.35">
      <c r="A424" s="81" t="s">
        <v>208</v>
      </c>
      <c r="B424" s="82"/>
      <c r="C424" s="82"/>
      <c r="D424" s="82"/>
      <c r="E424" s="83"/>
      <c r="F424" s="34" t="s">
        <v>98</v>
      </c>
      <c r="G424" s="45">
        <v>0.1</v>
      </c>
      <c r="H424" s="41">
        <v>31.93</v>
      </c>
      <c r="I424" s="44">
        <v>88247</v>
      </c>
      <c r="J424" s="42">
        <f>G424*H424</f>
        <v>3.1930000000000001</v>
      </c>
    </row>
    <row r="425" spans="1:10" x14ac:dyDescent="0.35">
      <c r="A425" s="81" t="s">
        <v>211</v>
      </c>
      <c r="B425" s="82"/>
      <c r="C425" s="82"/>
      <c r="D425" s="82"/>
      <c r="E425" s="83"/>
      <c r="F425" s="34" t="s">
        <v>98</v>
      </c>
      <c r="G425" s="45">
        <v>0.1</v>
      </c>
      <c r="H425" s="41">
        <v>41.39</v>
      </c>
      <c r="I425" s="44">
        <v>88264</v>
      </c>
      <c r="J425" s="42">
        <f t="shared" ref="J425:J426" si="23">G425*H425</f>
        <v>4.1390000000000002</v>
      </c>
    </row>
    <row r="426" spans="1:10" ht="41.25" customHeight="1" x14ac:dyDescent="0.35">
      <c r="A426" s="81" t="s">
        <v>57</v>
      </c>
      <c r="B426" s="82"/>
      <c r="C426" s="82"/>
      <c r="D426" s="82"/>
      <c r="E426" s="83"/>
      <c r="F426" s="34" t="s">
        <v>4</v>
      </c>
      <c r="G426" s="45">
        <v>1</v>
      </c>
      <c r="H426" s="41">
        <v>7.1</v>
      </c>
      <c r="I426" s="44" t="s">
        <v>213</v>
      </c>
      <c r="J426" s="42">
        <f t="shared" si="23"/>
        <v>7.1</v>
      </c>
    </row>
    <row r="428" spans="1:10" x14ac:dyDescent="0.35">
      <c r="A428" s="85"/>
      <c r="B428" s="86"/>
      <c r="C428" s="86"/>
      <c r="D428" s="86"/>
      <c r="E428" s="86"/>
      <c r="F428" s="86"/>
      <c r="G428" s="86"/>
      <c r="H428" s="86"/>
      <c r="I428" s="86"/>
      <c r="J428" s="87"/>
    </row>
    <row r="430" spans="1:10" x14ac:dyDescent="0.35">
      <c r="A430" s="33" t="s">
        <v>93</v>
      </c>
      <c r="B430" s="40" t="s">
        <v>229</v>
      </c>
      <c r="C430" s="33" t="s">
        <v>125</v>
      </c>
      <c r="D430" s="72" t="s">
        <v>226</v>
      </c>
      <c r="E430" s="73"/>
      <c r="F430" s="73"/>
      <c r="G430" s="73"/>
      <c r="H430" s="73"/>
      <c r="I430" s="73"/>
      <c r="J430" s="74"/>
    </row>
    <row r="431" spans="1:10" x14ac:dyDescent="0.35">
      <c r="A431" s="33" t="s">
        <v>97</v>
      </c>
      <c r="B431" s="34" t="s">
        <v>4</v>
      </c>
      <c r="C431" s="35" t="s">
        <v>92</v>
      </c>
      <c r="D431" s="37">
        <v>45548</v>
      </c>
      <c r="E431" s="38"/>
      <c r="F431" s="39"/>
      <c r="G431" s="39"/>
      <c r="H431" s="39"/>
      <c r="I431" s="39"/>
      <c r="J431" s="39"/>
    </row>
    <row r="433" spans="1:10" x14ac:dyDescent="0.35">
      <c r="A433" s="75" t="s">
        <v>96</v>
      </c>
      <c r="B433" s="76"/>
      <c r="C433" s="76"/>
      <c r="D433" s="76"/>
      <c r="E433" s="77"/>
      <c r="F433" s="36" t="s">
        <v>5</v>
      </c>
      <c r="G433" s="36" t="s">
        <v>95</v>
      </c>
      <c r="H433" s="36" t="s">
        <v>100</v>
      </c>
      <c r="I433" s="36" t="s">
        <v>210</v>
      </c>
      <c r="J433" s="36" t="s">
        <v>22</v>
      </c>
    </row>
    <row r="434" spans="1:10" x14ac:dyDescent="0.35">
      <c r="A434" s="81" t="s">
        <v>208</v>
      </c>
      <c r="B434" s="82"/>
      <c r="C434" s="82"/>
      <c r="D434" s="82"/>
      <c r="E434" s="83"/>
      <c r="F434" s="34" t="s">
        <v>98</v>
      </c>
      <c r="G434" s="45">
        <v>0.05</v>
      </c>
      <c r="H434" s="41">
        <v>31.93</v>
      </c>
      <c r="I434" s="44">
        <v>88247</v>
      </c>
      <c r="J434" s="42">
        <f>G434*H434</f>
        <v>1.5965</v>
      </c>
    </row>
    <row r="435" spans="1:10" x14ac:dyDescent="0.35">
      <c r="A435" s="81" t="s">
        <v>211</v>
      </c>
      <c r="B435" s="82"/>
      <c r="C435" s="82"/>
      <c r="D435" s="82"/>
      <c r="E435" s="83"/>
      <c r="F435" s="34" t="s">
        <v>98</v>
      </c>
      <c r="G435" s="45">
        <v>0.05</v>
      </c>
      <c r="H435" s="41">
        <v>41.39</v>
      </c>
      <c r="I435" s="44">
        <v>88264</v>
      </c>
      <c r="J435" s="42">
        <f t="shared" ref="J435:J436" si="24">G435*H435</f>
        <v>2.0695000000000001</v>
      </c>
    </row>
    <row r="436" spans="1:10" ht="35.25" customHeight="1" x14ac:dyDescent="0.35">
      <c r="A436" s="81" t="s">
        <v>226</v>
      </c>
      <c r="B436" s="82"/>
      <c r="C436" s="82"/>
      <c r="D436" s="82"/>
      <c r="E436" s="83"/>
      <c r="F436" s="34" t="s">
        <v>4</v>
      </c>
      <c r="G436" s="45">
        <v>1</v>
      </c>
      <c r="H436" s="41">
        <v>3.65</v>
      </c>
      <c r="I436" s="44" t="s">
        <v>213</v>
      </c>
      <c r="J436" s="42">
        <f t="shared" si="24"/>
        <v>3.65</v>
      </c>
    </row>
    <row r="438" spans="1:10" x14ac:dyDescent="0.35">
      <c r="A438" s="85"/>
      <c r="B438" s="86"/>
      <c r="C438" s="86"/>
      <c r="D438" s="86"/>
      <c r="E438" s="86"/>
      <c r="F438" s="86"/>
      <c r="G438" s="86"/>
      <c r="H438" s="86"/>
      <c r="I438" s="86"/>
      <c r="J438" s="87"/>
    </row>
    <row r="440" spans="1:10" x14ac:dyDescent="0.35">
      <c r="A440" s="33" t="s">
        <v>93</v>
      </c>
      <c r="B440" s="40" t="s">
        <v>230</v>
      </c>
      <c r="C440" s="33" t="s">
        <v>125</v>
      </c>
      <c r="D440" s="72" t="s">
        <v>232</v>
      </c>
      <c r="E440" s="73"/>
      <c r="F440" s="73"/>
      <c r="G440" s="73"/>
      <c r="H440" s="73"/>
      <c r="I440" s="73"/>
      <c r="J440" s="74"/>
    </row>
    <row r="441" spans="1:10" x14ac:dyDescent="0.35">
      <c r="A441" s="33" t="s">
        <v>97</v>
      </c>
      <c r="B441" s="34" t="s">
        <v>1</v>
      </c>
      <c r="C441" s="35" t="s">
        <v>92</v>
      </c>
      <c r="D441" s="37">
        <v>45548</v>
      </c>
      <c r="E441" s="38"/>
      <c r="F441" s="39"/>
      <c r="G441" s="39"/>
      <c r="H441" s="39"/>
      <c r="I441" s="39"/>
      <c r="J441" s="39"/>
    </row>
    <row r="443" spans="1:10" x14ac:dyDescent="0.35">
      <c r="A443" s="75" t="s">
        <v>96</v>
      </c>
      <c r="B443" s="76"/>
      <c r="C443" s="76"/>
      <c r="D443" s="76"/>
      <c r="E443" s="77"/>
      <c r="F443" s="36" t="s">
        <v>5</v>
      </c>
      <c r="G443" s="36" t="s">
        <v>95</v>
      </c>
      <c r="H443" s="36" t="s">
        <v>100</v>
      </c>
      <c r="I443" s="36" t="s">
        <v>210</v>
      </c>
      <c r="J443" s="36" t="s">
        <v>22</v>
      </c>
    </row>
    <row r="444" spans="1:10" x14ac:dyDescent="0.35">
      <c r="A444" s="81" t="s">
        <v>208</v>
      </c>
      <c r="B444" s="82"/>
      <c r="C444" s="82"/>
      <c r="D444" s="82"/>
      <c r="E444" s="83"/>
      <c r="F444" s="34" t="s">
        <v>98</v>
      </c>
      <c r="G444" s="45">
        <v>0.01</v>
      </c>
      <c r="H444" s="41">
        <v>31.93</v>
      </c>
      <c r="I444" s="44">
        <v>88247</v>
      </c>
      <c r="J444" s="42">
        <f>G444*H444</f>
        <v>0.31930000000000003</v>
      </c>
    </row>
    <row r="445" spans="1:10" x14ac:dyDescent="0.35">
      <c r="A445" s="81" t="s">
        <v>211</v>
      </c>
      <c r="B445" s="82"/>
      <c r="C445" s="82"/>
      <c r="D445" s="82"/>
      <c r="E445" s="83"/>
      <c r="F445" s="34" t="s">
        <v>98</v>
      </c>
      <c r="G445" s="45">
        <v>0.01</v>
      </c>
      <c r="H445" s="41">
        <v>41.39</v>
      </c>
      <c r="I445" s="44">
        <v>88264</v>
      </c>
      <c r="J445" s="42">
        <f t="shared" ref="J445:J446" si="25">G445*H445</f>
        <v>0.41389999999999999</v>
      </c>
    </row>
    <row r="446" spans="1:10" ht="35.25" customHeight="1" x14ac:dyDescent="0.35">
      <c r="A446" s="81" t="s">
        <v>232</v>
      </c>
      <c r="B446" s="82"/>
      <c r="C446" s="82"/>
      <c r="D446" s="82"/>
      <c r="E446" s="83"/>
      <c r="F446" s="34" t="s">
        <v>4</v>
      </c>
      <c r="G446" s="45">
        <v>1</v>
      </c>
      <c r="H446" s="41">
        <v>5.24</v>
      </c>
      <c r="I446" s="44" t="s">
        <v>213</v>
      </c>
      <c r="J446" s="42">
        <f t="shared" si="25"/>
        <v>5.24</v>
      </c>
    </row>
    <row r="448" spans="1:10" x14ac:dyDescent="0.35">
      <c r="A448" s="85"/>
      <c r="B448" s="86"/>
      <c r="C448" s="86"/>
      <c r="D448" s="86"/>
      <c r="E448" s="86"/>
      <c r="F448" s="86"/>
      <c r="G448" s="86"/>
      <c r="H448" s="86"/>
      <c r="I448" s="86"/>
      <c r="J448" s="87"/>
    </row>
    <row r="450" spans="1:10" x14ac:dyDescent="0.35">
      <c r="A450" s="33" t="s">
        <v>93</v>
      </c>
      <c r="B450" s="40" t="s">
        <v>233</v>
      </c>
      <c r="C450" s="33" t="s">
        <v>125</v>
      </c>
      <c r="D450" s="72" t="s">
        <v>24</v>
      </c>
      <c r="E450" s="73"/>
      <c r="F450" s="73"/>
      <c r="G450" s="73"/>
      <c r="H450" s="73"/>
      <c r="I450" s="73"/>
      <c r="J450" s="74"/>
    </row>
    <row r="451" spans="1:10" x14ac:dyDescent="0.35">
      <c r="A451" s="33" t="s">
        <v>97</v>
      </c>
      <c r="B451" s="34" t="s">
        <v>4</v>
      </c>
      <c r="C451" s="35" t="s">
        <v>92</v>
      </c>
      <c r="D451" s="37">
        <v>45548</v>
      </c>
      <c r="E451" s="38"/>
      <c r="F451" s="39"/>
      <c r="G451" s="39"/>
      <c r="H451" s="39"/>
      <c r="I451" s="39"/>
      <c r="J451" s="39"/>
    </row>
    <row r="453" spans="1:10" x14ac:dyDescent="0.35">
      <c r="A453" s="75" t="s">
        <v>96</v>
      </c>
      <c r="B453" s="76"/>
      <c r="C453" s="76"/>
      <c r="D453" s="76"/>
      <c r="E453" s="77"/>
      <c r="F453" s="36" t="s">
        <v>5</v>
      </c>
      <c r="G453" s="36" t="s">
        <v>95</v>
      </c>
      <c r="H453" s="36" t="s">
        <v>100</v>
      </c>
      <c r="I453" s="36" t="s">
        <v>210</v>
      </c>
      <c r="J453" s="36" t="s">
        <v>22</v>
      </c>
    </row>
    <row r="454" spans="1:10" x14ac:dyDescent="0.35">
      <c r="A454" s="81" t="s">
        <v>208</v>
      </c>
      <c r="B454" s="82"/>
      <c r="C454" s="82"/>
      <c r="D454" s="82"/>
      <c r="E454" s="83"/>
      <c r="F454" s="34" t="s">
        <v>98</v>
      </c>
      <c r="G454" s="45">
        <v>0.48</v>
      </c>
      <c r="H454" s="41">
        <v>31.93</v>
      </c>
      <c r="I454" s="44">
        <v>88247</v>
      </c>
      <c r="J454" s="42">
        <f>G454*H454</f>
        <v>15.3264</v>
      </c>
    </row>
    <row r="455" spans="1:10" x14ac:dyDescent="0.35">
      <c r="A455" s="81" t="s">
        <v>211</v>
      </c>
      <c r="B455" s="82"/>
      <c r="C455" s="82"/>
      <c r="D455" s="82"/>
      <c r="E455" s="83"/>
      <c r="F455" s="34" t="s">
        <v>98</v>
      </c>
      <c r="G455" s="45">
        <v>0.48</v>
      </c>
      <c r="H455" s="41">
        <v>41.39</v>
      </c>
      <c r="I455" s="44">
        <v>88264</v>
      </c>
      <c r="J455" s="42">
        <f t="shared" ref="J455:J456" si="26">G455*H455</f>
        <v>19.8672</v>
      </c>
    </row>
    <row r="456" spans="1:10" ht="30.75" customHeight="1" x14ac:dyDescent="0.35">
      <c r="A456" s="81" t="s">
        <v>234</v>
      </c>
      <c r="B456" s="82"/>
      <c r="C456" s="82"/>
      <c r="D456" s="82"/>
      <c r="E456" s="83"/>
      <c r="F456" s="34" t="s">
        <v>4</v>
      </c>
      <c r="G456" s="45">
        <v>1</v>
      </c>
      <c r="H456" s="41">
        <v>13.44</v>
      </c>
      <c r="I456" s="44" t="s">
        <v>213</v>
      </c>
      <c r="J456" s="42">
        <f t="shared" si="26"/>
        <v>13.44</v>
      </c>
    </row>
    <row r="458" spans="1:10" x14ac:dyDescent="0.35">
      <c r="A458" s="85"/>
      <c r="B458" s="86"/>
      <c r="C458" s="86"/>
      <c r="D458" s="86"/>
      <c r="E458" s="86"/>
      <c r="F458" s="86"/>
      <c r="G458" s="86"/>
      <c r="H458" s="86"/>
      <c r="I458" s="86"/>
      <c r="J458" s="87"/>
    </row>
    <row r="460" spans="1:10" x14ac:dyDescent="0.35">
      <c r="A460" s="33" t="s">
        <v>93</v>
      </c>
      <c r="B460" s="40" t="s">
        <v>235</v>
      </c>
      <c r="C460" s="33" t="s">
        <v>125</v>
      </c>
      <c r="D460" s="72" t="s">
        <v>46</v>
      </c>
      <c r="E460" s="73"/>
      <c r="F460" s="73"/>
      <c r="G460" s="73"/>
      <c r="H460" s="73"/>
      <c r="I460" s="73"/>
      <c r="J460" s="74"/>
    </row>
    <row r="461" spans="1:10" x14ac:dyDescent="0.35">
      <c r="A461" s="33" t="s">
        <v>97</v>
      </c>
      <c r="B461" s="34" t="s">
        <v>4</v>
      </c>
      <c r="C461" s="35" t="s">
        <v>92</v>
      </c>
      <c r="D461" s="37">
        <v>45548</v>
      </c>
      <c r="E461" s="38"/>
      <c r="F461" s="39"/>
      <c r="G461" s="39"/>
      <c r="H461" s="39"/>
      <c r="I461" s="39"/>
      <c r="J461" s="39"/>
    </row>
    <row r="463" spans="1:10" x14ac:dyDescent="0.35">
      <c r="A463" s="75" t="s">
        <v>96</v>
      </c>
      <c r="B463" s="76"/>
      <c r="C463" s="76"/>
      <c r="D463" s="76"/>
      <c r="E463" s="77"/>
      <c r="F463" s="36" t="s">
        <v>5</v>
      </c>
      <c r="G463" s="36" t="s">
        <v>95</v>
      </c>
      <c r="H463" s="36" t="s">
        <v>100</v>
      </c>
      <c r="I463" s="36" t="s">
        <v>210</v>
      </c>
      <c r="J463" s="36" t="s">
        <v>22</v>
      </c>
    </row>
    <row r="464" spans="1:10" x14ac:dyDescent="0.35">
      <c r="A464" s="81" t="s">
        <v>208</v>
      </c>
      <c r="B464" s="82"/>
      <c r="C464" s="82"/>
      <c r="D464" s="82"/>
      <c r="E464" s="83"/>
      <c r="F464" s="34" t="s">
        <v>98</v>
      </c>
      <c r="G464" s="45">
        <v>0.55000000000000004</v>
      </c>
      <c r="H464" s="41">
        <v>31.93</v>
      </c>
      <c r="I464" s="44">
        <v>88247</v>
      </c>
      <c r="J464" s="42">
        <f>G464*H464</f>
        <v>17.561500000000002</v>
      </c>
    </row>
    <row r="465" spans="1:10" x14ac:dyDescent="0.35">
      <c r="A465" s="81" t="s">
        <v>211</v>
      </c>
      <c r="B465" s="82"/>
      <c r="C465" s="82"/>
      <c r="D465" s="82"/>
      <c r="E465" s="83"/>
      <c r="F465" s="34" t="s">
        <v>98</v>
      </c>
      <c r="G465" s="45">
        <v>0.55000000000000004</v>
      </c>
      <c r="H465" s="41">
        <v>41.39</v>
      </c>
      <c r="I465" s="44">
        <v>88264</v>
      </c>
      <c r="J465" s="42">
        <f t="shared" ref="J465:J466" si="27">G465*H465</f>
        <v>22.764500000000002</v>
      </c>
    </row>
    <row r="466" spans="1:10" ht="35.25" customHeight="1" x14ac:dyDescent="0.35">
      <c r="A466" s="81" t="s">
        <v>46</v>
      </c>
      <c r="B466" s="82"/>
      <c r="C466" s="82"/>
      <c r="D466" s="82"/>
      <c r="E466" s="83"/>
      <c r="F466" s="34" t="s">
        <v>4</v>
      </c>
      <c r="G466" s="45">
        <v>1</v>
      </c>
      <c r="H466" s="41">
        <v>69.5</v>
      </c>
      <c r="I466" s="44" t="s">
        <v>213</v>
      </c>
      <c r="J466" s="42">
        <f t="shared" si="27"/>
        <v>69.5</v>
      </c>
    </row>
    <row r="468" spans="1:10" x14ac:dyDescent="0.35">
      <c r="A468" s="85"/>
      <c r="B468" s="86"/>
      <c r="C468" s="86"/>
      <c r="D468" s="86"/>
      <c r="E468" s="86"/>
      <c r="F468" s="86"/>
      <c r="G468" s="86"/>
      <c r="H468" s="86"/>
      <c r="I468" s="86"/>
      <c r="J468" s="87"/>
    </row>
    <row r="470" spans="1:10" x14ac:dyDescent="0.35">
      <c r="A470" s="33" t="s">
        <v>93</v>
      </c>
      <c r="B470" s="40" t="s">
        <v>236</v>
      </c>
      <c r="C470" s="33" t="s">
        <v>125</v>
      </c>
      <c r="D470" s="72" t="s">
        <v>58</v>
      </c>
      <c r="E470" s="73"/>
      <c r="F470" s="73"/>
      <c r="G470" s="73"/>
      <c r="H470" s="73"/>
      <c r="I470" s="73"/>
      <c r="J470" s="74"/>
    </row>
    <row r="471" spans="1:10" x14ac:dyDescent="0.35">
      <c r="A471" s="33" t="s">
        <v>97</v>
      </c>
      <c r="B471" s="34" t="s">
        <v>4</v>
      </c>
      <c r="C471" s="35" t="s">
        <v>92</v>
      </c>
      <c r="D471" s="37">
        <v>45548</v>
      </c>
      <c r="E471" s="38"/>
      <c r="F471" s="39"/>
      <c r="G471" s="39"/>
      <c r="H471" s="39"/>
      <c r="I471" s="39"/>
      <c r="J471" s="39"/>
    </row>
    <row r="473" spans="1:10" x14ac:dyDescent="0.35">
      <c r="A473" s="75" t="s">
        <v>96</v>
      </c>
      <c r="B473" s="76"/>
      <c r="C473" s="76"/>
      <c r="D473" s="76"/>
      <c r="E473" s="77"/>
      <c r="F473" s="36" t="s">
        <v>5</v>
      </c>
      <c r="G473" s="36" t="s">
        <v>95</v>
      </c>
      <c r="H473" s="36" t="s">
        <v>100</v>
      </c>
      <c r="I473" s="36" t="s">
        <v>210</v>
      </c>
      <c r="J473" s="36" t="s">
        <v>22</v>
      </c>
    </row>
    <row r="474" spans="1:10" x14ac:dyDescent="0.35">
      <c r="A474" s="81" t="s">
        <v>208</v>
      </c>
      <c r="B474" s="82"/>
      <c r="C474" s="82"/>
      <c r="D474" s="82"/>
      <c r="E474" s="83"/>
      <c r="F474" s="34" t="s">
        <v>98</v>
      </c>
      <c r="G474" s="45">
        <v>0.32</v>
      </c>
      <c r="H474" s="41">
        <v>31.93</v>
      </c>
      <c r="I474" s="44">
        <v>88247</v>
      </c>
      <c r="J474" s="42">
        <f>G474*H474</f>
        <v>10.217600000000001</v>
      </c>
    </row>
    <row r="475" spans="1:10" x14ac:dyDescent="0.35">
      <c r="A475" s="81" t="s">
        <v>211</v>
      </c>
      <c r="B475" s="82"/>
      <c r="C475" s="82"/>
      <c r="D475" s="82"/>
      <c r="E475" s="83"/>
      <c r="F475" s="34" t="s">
        <v>98</v>
      </c>
      <c r="G475" s="45">
        <v>0.32</v>
      </c>
      <c r="H475" s="41">
        <v>41.39</v>
      </c>
      <c r="I475" s="44">
        <v>88264</v>
      </c>
      <c r="J475" s="42">
        <f t="shared" ref="J475:J476" si="28">G475*H475</f>
        <v>13.2448</v>
      </c>
    </row>
    <row r="476" spans="1:10" ht="33" customHeight="1" x14ac:dyDescent="0.35">
      <c r="A476" s="81" t="s">
        <v>58</v>
      </c>
      <c r="B476" s="82"/>
      <c r="C476" s="82"/>
      <c r="D476" s="82"/>
      <c r="E476" s="83"/>
      <c r="F476" s="34" t="s">
        <v>4</v>
      </c>
      <c r="G476" s="45">
        <v>1</v>
      </c>
      <c r="H476" s="41">
        <v>78.3</v>
      </c>
      <c r="I476" s="44" t="s">
        <v>213</v>
      </c>
      <c r="J476" s="42">
        <f t="shared" si="28"/>
        <v>78.3</v>
      </c>
    </row>
    <row r="478" spans="1:10" x14ac:dyDescent="0.35">
      <c r="A478" s="85"/>
      <c r="B478" s="86"/>
      <c r="C478" s="86"/>
      <c r="D478" s="86"/>
      <c r="E478" s="86"/>
      <c r="F478" s="86"/>
      <c r="G478" s="86"/>
      <c r="H478" s="86"/>
      <c r="I478" s="86"/>
      <c r="J478" s="87"/>
    </row>
    <row r="480" spans="1:10" x14ac:dyDescent="0.35">
      <c r="A480" s="33" t="s">
        <v>93</v>
      </c>
      <c r="B480" s="40" t="s">
        <v>237</v>
      </c>
      <c r="C480" s="33" t="s">
        <v>125</v>
      </c>
      <c r="D480" s="72" t="s">
        <v>59</v>
      </c>
      <c r="E480" s="73"/>
      <c r="F480" s="73"/>
      <c r="G480" s="73"/>
      <c r="H480" s="73"/>
      <c r="I480" s="73"/>
      <c r="J480" s="74"/>
    </row>
    <row r="481" spans="1:10" x14ac:dyDescent="0.35">
      <c r="A481" s="33" t="s">
        <v>97</v>
      </c>
      <c r="B481" s="34" t="s">
        <v>84</v>
      </c>
      <c r="C481" s="35" t="s">
        <v>92</v>
      </c>
      <c r="D481" s="37">
        <v>45548</v>
      </c>
      <c r="E481" s="38"/>
      <c r="F481" s="39"/>
      <c r="G481" s="39"/>
      <c r="H481" s="39"/>
      <c r="I481" s="39"/>
      <c r="J481" s="39"/>
    </row>
    <row r="483" spans="1:10" x14ac:dyDescent="0.35">
      <c r="A483" s="75" t="s">
        <v>96</v>
      </c>
      <c r="B483" s="76"/>
      <c r="C483" s="76"/>
      <c r="D483" s="76"/>
      <c r="E483" s="77"/>
      <c r="F483" s="36" t="s">
        <v>5</v>
      </c>
      <c r="G483" s="36" t="s">
        <v>95</v>
      </c>
      <c r="H483" s="36" t="s">
        <v>100</v>
      </c>
      <c r="I483" s="36" t="s">
        <v>210</v>
      </c>
      <c r="J483" s="36" t="s">
        <v>22</v>
      </c>
    </row>
    <row r="484" spans="1:10" x14ac:dyDescent="0.35">
      <c r="A484" s="81" t="s">
        <v>208</v>
      </c>
      <c r="B484" s="82"/>
      <c r="C484" s="82"/>
      <c r="D484" s="82"/>
      <c r="E484" s="83"/>
      <c r="F484" s="34" t="s">
        <v>98</v>
      </c>
      <c r="G484" s="45">
        <v>4</v>
      </c>
      <c r="H484" s="41">
        <v>31.93</v>
      </c>
      <c r="I484" s="44">
        <v>88247</v>
      </c>
      <c r="J484" s="42">
        <f>G484*H484</f>
        <v>127.72</v>
      </c>
    </row>
    <row r="485" spans="1:10" x14ac:dyDescent="0.35">
      <c r="A485" s="81" t="s">
        <v>211</v>
      </c>
      <c r="B485" s="82"/>
      <c r="C485" s="82"/>
      <c r="D485" s="82"/>
      <c r="E485" s="83"/>
      <c r="F485" s="34" t="s">
        <v>98</v>
      </c>
      <c r="G485" s="45">
        <v>4</v>
      </c>
      <c r="H485" s="41">
        <v>41.39</v>
      </c>
      <c r="I485" s="44">
        <v>88264</v>
      </c>
      <c r="J485" s="42">
        <f t="shared" ref="J485:J486" si="29">G485*H485</f>
        <v>165.56</v>
      </c>
    </row>
    <row r="486" spans="1:10" ht="29" x14ac:dyDescent="0.35">
      <c r="A486" s="81" t="s">
        <v>238</v>
      </c>
      <c r="B486" s="82"/>
      <c r="C486" s="82"/>
      <c r="D486" s="82"/>
      <c r="E486" s="83"/>
      <c r="F486" s="34" t="s">
        <v>4</v>
      </c>
      <c r="G486" s="45">
        <v>1</v>
      </c>
      <c r="H486" s="41">
        <v>256.8</v>
      </c>
      <c r="I486" s="44" t="s">
        <v>213</v>
      </c>
      <c r="J486" s="42">
        <f t="shared" si="29"/>
        <v>256.8</v>
      </c>
    </row>
    <row r="487" spans="1:10" ht="34.5" customHeight="1" x14ac:dyDescent="0.35">
      <c r="A487" s="81" t="s">
        <v>239</v>
      </c>
      <c r="B487" s="82"/>
      <c r="C487" s="82"/>
      <c r="D487" s="82"/>
      <c r="E487" s="83"/>
      <c r="F487" s="34" t="s">
        <v>4</v>
      </c>
      <c r="G487" s="45">
        <v>1</v>
      </c>
      <c r="H487" s="41">
        <v>899</v>
      </c>
      <c r="I487" s="44" t="s">
        <v>213</v>
      </c>
      <c r="J487" s="42">
        <f t="shared" ref="J487" si="30">G487*H487</f>
        <v>899</v>
      </c>
    </row>
    <row r="489" spans="1:10" x14ac:dyDescent="0.35">
      <c r="A489" s="85"/>
      <c r="B489" s="86"/>
      <c r="C489" s="86"/>
      <c r="D489" s="86"/>
      <c r="E489" s="86"/>
      <c r="F489" s="86"/>
      <c r="G489" s="86"/>
      <c r="H489" s="86"/>
      <c r="I489" s="86"/>
      <c r="J489" s="87"/>
    </row>
    <row r="491" spans="1:10" x14ac:dyDescent="0.35">
      <c r="A491" s="33" t="s">
        <v>93</v>
      </c>
      <c r="B491" s="40" t="s">
        <v>240</v>
      </c>
      <c r="C491" s="33" t="s">
        <v>125</v>
      </c>
      <c r="D491" s="72" t="s">
        <v>52</v>
      </c>
      <c r="E491" s="73"/>
      <c r="F491" s="73"/>
      <c r="G491" s="73"/>
      <c r="H491" s="73"/>
      <c r="I491" s="73"/>
      <c r="J491" s="74"/>
    </row>
    <row r="492" spans="1:10" x14ac:dyDescent="0.35">
      <c r="A492" s="33" t="s">
        <v>97</v>
      </c>
      <c r="B492" s="34" t="s">
        <v>4</v>
      </c>
      <c r="C492" s="35" t="s">
        <v>92</v>
      </c>
      <c r="D492" s="37">
        <v>45548</v>
      </c>
      <c r="E492" s="38"/>
      <c r="F492" s="39"/>
      <c r="G492" s="39"/>
      <c r="H492" s="39"/>
      <c r="I492" s="39"/>
      <c r="J492" s="39"/>
    </row>
    <row r="494" spans="1:10" x14ac:dyDescent="0.35">
      <c r="A494" s="75" t="s">
        <v>96</v>
      </c>
      <c r="B494" s="76"/>
      <c r="C494" s="76"/>
      <c r="D494" s="76"/>
      <c r="E494" s="77"/>
      <c r="F494" s="36" t="s">
        <v>5</v>
      </c>
      <c r="G494" s="36" t="s">
        <v>95</v>
      </c>
      <c r="H494" s="36" t="s">
        <v>100</v>
      </c>
      <c r="I494" s="36" t="s">
        <v>210</v>
      </c>
      <c r="J494" s="36" t="s">
        <v>22</v>
      </c>
    </row>
    <row r="495" spans="1:10" x14ac:dyDescent="0.35">
      <c r="A495" s="81" t="s">
        <v>208</v>
      </c>
      <c r="B495" s="82"/>
      <c r="C495" s="82"/>
      <c r="D495" s="82"/>
      <c r="E495" s="83"/>
      <c r="F495" s="34" t="s">
        <v>98</v>
      </c>
      <c r="G495" s="45">
        <v>0.37</v>
      </c>
      <c r="H495" s="41">
        <v>31.93</v>
      </c>
      <c r="I495" s="44">
        <v>88247</v>
      </c>
      <c r="J495" s="42">
        <f>G495*H495</f>
        <v>11.8141</v>
      </c>
    </row>
    <row r="496" spans="1:10" x14ac:dyDescent="0.35">
      <c r="A496" s="81" t="s">
        <v>211</v>
      </c>
      <c r="B496" s="82"/>
      <c r="C496" s="82"/>
      <c r="D496" s="82"/>
      <c r="E496" s="83"/>
      <c r="F496" s="34" t="s">
        <v>98</v>
      </c>
      <c r="G496" s="45">
        <v>0.37</v>
      </c>
      <c r="H496" s="41">
        <v>41.39</v>
      </c>
      <c r="I496" s="44">
        <v>88264</v>
      </c>
      <c r="J496" s="42">
        <f t="shared" ref="J496:J497" si="31">G496*H496</f>
        <v>15.314299999999999</v>
      </c>
    </row>
    <row r="497" spans="1:10" ht="23.25" customHeight="1" x14ac:dyDescent="0.35">
      <c r="A497" s="81" t="s">
        <v>52</v>
      </c>
      <c r="B497" s="82"/>
      <c r="C497" s="82"/>
      <c r="D497" s="82"/>
      <c r="E497" s="83"/>
      <c r="F497" s="34" t="s">
        <v>4</v>
      </c>
      <c r="G497" s="45">
        <v>1</v>
      </c>
      <c r="H497" s="41">
        <v>161.47</v>
      </c>
      <c r="I497" s="44" t="s">
        <v>213</v>
      </c>
      <c r="J497" s="42">
        <f t="shared" si="31"/>
        <v>161.47</v>
      </c>
    </row>
    <row r="498" spans="1:10" ht="33.75" customHeight="1" x14ac:dyDescent="0.35"/>
    <row r="499" spans="1:10" x14ac:dyDescent="0.35">
      <c r="A499" s="85"/>
      <c r="B499" s="86"/>
      <c r="C499" s="86"/>
      <c r="D499" s="86"/>
      <c r="E499" s="86"/>
      <c r="F499" s="86"/>
      <c r="G499" s="86"/>
      <c r="H499" s="86"/>
      <c r="I499" s="86"/>
      <c r="J499" s="87"/>
    </row>
    <row r="501" spans="1:10" x14ac:dyDescent="0.35">
      <c r="A501" s="33" t="s">
        <v>93</v>
      </c>
      <c r="B501" s="40" t="s">
        <v>241</v>
      </c>
      <c r="C501" s="33" t="s">
        <v>125</v>
      </c>
      <c r="D501" s="72" t="s">
        <v>53</v>
      </c>
      <c r="E501" s="73"/>
      <c r="F501" s="73"/>
      <c r="G501" s="73"/>
      <c r="H501" s="73"/>
      <c r="I501" s="73"/>
      <c r="J501" s="74"/>
    </row>
    <row r="502" spans="1:10" x14ac:dyDescent="0.35">
      <c r="A502" s="33" t="s">
        <v>97</v>
      </c>
      <c r="B502" s="34" t="s">
        <v>4</v>
      </c>
      <c r="C502" s="35" t="s">
        <v>92</v>
      </c>
      <c r="D502" s="37">
        <v>45548</v>
      </c>
      <c r="E502" s="38"/>
      <c r="F502" s="39"/>
      <c r="G502" s="39"/>
      <c r="H502" s="39"/>
      <c r="I502" s="39"/>
      <c r="J502" s="39"/>
    </row>
    <row r="504" spans="1:10" x14ac:dyDescent="0.35">
      <c r="A504" s="75" t="s">
        <v>96</v>
      </c>
      <c r="B504" s="76"/>
      <c r="C504" s="76"/>
      <c r="D504" s="76"/>
      <c r="E504" s="77"/>
      <c r="F504" s="36" t="s">
        <v>5</v>
      </c>
      <c r="G504" s="36" t="s">
        <v>95</v>
      </c>
      <c r="H504" s="36" t="s">
        <v>100</v>
      </c>
      <c r="I504" s="36" t="s">
        <v>210</v>
      </c>
      <c r="J504" s="36" t="s">
        <v>22</v>
      </c>
    </row>
    <row r="505" spans="1:10" x14ac:dyDescent="0.35">
      <c r="A505" s="81" t="s">
        <v>208</v>
      </c>
      <c r="B505" s="82"/>
      <c r="C505" s="82"/>
      <c r="D505" s="82"/>
      <c r="E505" s="83"/>
      <c r="F505" s="34" t="s">
        <v>98</v>
      </c>
      <c r="G505" s="45">
        <v>0.37</v>
      </c>
      <c r="H505" s="41">
        <v>31.93</v>
      </c>
      <c r="I505" s="44">
        <v>88247</v>
      </c>
      <c r="J505" s="42">
        <f>G505*H505</f>
        <v>11.8141</v>
      </c>
    </row>
    <row r="506" spans="1:10" x14ac:dyDescent="0.35">
      <c r="A506" s="81" t="s">
        <v>211</v>
      </c>
      <c r="B506" s="82"/>
      <c r="C506" s="82"/>
      <c r="D506" s="82"/>
      <c r="E506" s="83"/>
      <c r="F506" s="34" t="s">
        <v>98</v>
      </c>
      <c r="G506" s="45">
        <v>0.37</v>
      </c>
      <c r="H506" s="41">
        <v>41.39</v>
      </c>
      <c r="I506" s="44">
        <v>88264</v>
      </c>
      <c r="J506" s="42">
        <f t="shared" ref="J506:J507" si="32">G506*H506</f>
        <v>15.314299999999999</v>
      </c>
    </row>
    <row r="507" spans="1:10" ht="33.75" customHeight="1" x14ac:dyDescent="0.35">
      <c r="A507" s="81" t="s">
        <v>53</v>
      </c>
      <c r="B507" s="82"/>
      <c r="C507" s="82"/>
      <c r="D507" s="82"/>
      <c r="E507" s="83"/>
      <c r="F507" s="34" t="s">
        <v>4</v>
      </c>
      <c r="G507" s="45">
        <v>1</v>
      </c>
      <c r="H507" s="41">
        <v>20.45</v>
      </c>
      <c r="I507" s="44" t="s">
        <v>213</v>
      </c>
      <c r="J507" s="42">
        <f t="shared" si="32"/>
        <v>20.45</v>
      </c>
    </row>
    <row r="509" spans="1:10" x14ac:dyDescent="0.35">
      <c r="A509" s="85"/>
      <c r="B509" s="86"/>
      <c r="C509" s="86"/>
      <c r="D509" s="86"/>
      <c r="E509" s="86"/>
      <c r="F509" s="86"/>
      <c r="G509" s="86"/>
      <c r="H509" s="86"/>
      <c r="I509" s="86"/>
      <c r="J509" s="87"/>
    </row>
    <row r="511" spans="1:10" x14ac:dyDescent="0.35">
      <c r="A511" s="33" t="s">
        <v>93</v>
      </c>
      <c r="B511" s="40" t="s">
        <v>242</v>
      </c>
      <c r="C511" s="33" t="s">
        <v>125</v>
      </c>
      <c r="D511" s="72" t="s">
        <v>54</v>
      </c>
      <c r="E511" s="73"/>
      <c r="F511" s="73"/>
      <c r="G511" s="73"/>
      <c r="H511" s="73"/>
      <c r="I511" s="73"/>
      <c r="J511" s="74"/>
    </row>
    <row r="512" spans="1:10" x14ac:dyDescent="0.35">
      <c r="A512" s="33" t="s">
        <v>97</v>
      </c>
      <c r="B512" s="34" t="s">
        <v>4</v>
      </c>
      <c r="C512" s="35" t="s">
        <v>92</v>
      </c>
      <c r="D512" s="37">
        <v>45548</v>
      </c>
      <c r="E512" s="38"/>
      <c r="F512" s="39"/>
      <c r="G512" s="39"/>
      <c r="H512" s="39"/>
      <c r="I512" s="39"/>
      <c r="J512" s="39"/>
    </row>
    <row r="514" spans="1:10" x14ac:dyDescent="0.35">
      <c r="A514" s="75" t="s">
        <v>96</v>
      </c>
      <c r="B514" s="76"/>
      <c r="C514" s="76"/>
      <c r="D514" s="76"/>
      <c r="E514" s="77"/>
      <c r="F514" s="36" t="s">
        <v>5</v>
      </c>
      <c r="G514" s="36" t="s">
        <v>95</v>
      </c>
      <c r="H514" s="36" t="s">
        <v>100</v>
      </c>
      <c r="I514" s="36" t="s">
        <v>210</v>
      </c>
      <c r="J514" s="36" t="s">
        <v>22</v>
      </c>
    </row>
    <row r="515" spans="1:10" x14ac:dyDescent="0.35">
      <c r="A515" s="81" t="s">
        <v>208</v>
      </c>
      <c r="B515" s="82"/>
      <c r="C515" s="82"/>
      <c r="D515" s="82"/>
      <c r="E515" s="83"/>
      <c r="F515" s="34" t="s">
        <v>98</v>
      </c>
      <c r="G515" s="45">
        <v>0.37</v>
      </c>
      <c r="H515" s="41">
        <v>31.93</v>
      </c>
      <c r="I515" s="44">
        <v>88247</v>
      </c>
      <c r="J515" s="42">
        <f>G515*H515</f>
        <v>11.8141</v>
      </c>
    </row>
    <row r="516" spans="1:10" ht="15" customHeight="1" x14ac:dyDescent="0.35">
      <c r="A516" s="81" t="s">
        <v>211</v>
      </c>
      <c r="B516" s="82"/>
      <c r="C516" s="82"/>
      <c r="D516" s="82"/>
      <c r="E516" s="83"/>
      <c r="F516" s="34" t="s">
        <v>98</v>
      </c>
      <c r="G516" s="45">
        <v>0.37</v>
      </c>
      <c r="H516" s="41">
        <v>41.39</v>
      </c>
      <c r="I516" s="44">
        <v>88264</v>
      </c>
      <c r="J516" s="42">
        <f t="shared" ref="J516:J517" si="33">G516*H516</f>
        <v>15.314299999999999</v>
      </c>
    </row>
    <row r="517" spans="1:10" ht="29" x14ac:dyDescent="0.35">
      <c r="A517" s="81" t="s">
        <v>54</v>
      </c>
      <c r="B517" s="82"/>
      <c r="C517" s="82"/>
      <c r="D517" s="82"/>
      <c r="E517" s="83"/>
      <c r="F517" s="34" t="s">
        <v>4</v>
      </c>
      <c r="G517" s="45">
        <v>1</v>
      </c>
      <c r="H517" s="41">
        <v>41.47</v>
      </c>
      <c r="I517" s="44" t="s">
        <v>213</v>
      </c>
      <c r="J517" s="42">
        <f t="shared" si="33"/>
        <v>41.47</v>
      </c>
    </row>
    <row r="519" spans="1:10" x14ac:dyDescent="0.35">
      <c r="A519" s="85"/>
      <c r="B519" s="86"/>
      <c r="C519" s="86"/>
      <c r="D519" s="86"/>
      <c r="E519" s="86"/>
      <c r="F519" s="86"/>
      <c r="G519" s="86"/>
      <c r="H519" s="86"/>
      <c r="I519" s="86"/>
      <c r="J519" s="87"/>
    </row>
    <row r="521" spans="1:10" x14ac:dyDescent="0.35">
      <c r="A521" s="33" t="s">
        <v>93</v>
      </c>
      <c r="B521" s="40" t="s">
        <v>243</v>
      </c>
      <c r="C521" s="33" t="s">
        <v>125</v>
      </c>
      <c r="D521" s="72" t="s">
        <v>75</v>
      </c>
      <c r="E521" s="73"/>
      <c r="F521" s="73"/>
      <c r="G521" s="73"/>
      <c r="H521" s="73"/>
      <c r="I521" s="73"/>
      <c r="J521" s="74"/>
    </row>
    <row r="522" spans="1:10" x14ac:dyDescent="0.35">
      <c r="A522" s="33" t="s">
        <v>97</v>
      </c>
      <c r="B522" s="34" t="s">
        <v>4</v>
      </c>
      <c r="C522" s="35" t="s">
        <v>92</v>
      </c>
      <c r="D522" s="37">
        <v>45548</v>
      </c>
      <c r="E522" s="38"/>
      <c r="F522" s="39"/>
      <c r="G522" s="39"/>
      <c r="H522" s="39"/>
      <c r="I522" s="39"/>
      <c r="J522" s="39"/>
    </row>
    <row r="524" spans="1:10" x14ac:dyDescent="0.35">
      <c r="A524" s="75" t="s">
        <v>96</v>
      </c>
      <c r="B524" s="76"/>
      <c r="C524" s="76"/>
      <c r="D524" s="76"/>
      <c r="E524" s="77"/>
      <c r="F524" s="36" t="s">
        <v>5</v>
      </c>
      <c r="G524" s="36" t="s">
        <v>95</v>
      </c>
      <c r="H524" s="36" t="s">
        <v>100</v>
      </c>
      <c r="I524" s="36" t="s">
        <v>210</v>
      </c>
      <c r="J524" s="36" t="s">
        <v>22</v>
      </c>
    </row>
    <row r="525" spans="1:10" ht="15" customHeight="1" x14ac:dyDescent="0.35">
      <c r="A525" s="78" t="s">
        <v>120</v>
      </c>
      <c r="B525" s="79"/>
      <c r="C525" s="79"/>
      <c r="D525" s="79"/>
      <c r="E525" s="80"/>
      <c r="F525" s="34" t="s">
        <v>98</v>
      </c>
      <c r="G525" s="45">
        <v>0.04</v>
      </c>
      <c r="H525" s="41">
        <v>29.05</v>
      </c>
      <c r="I525" s="44">
        <v>88316</v>
      </c>
      <c r="J525" s="42">
        <f t="shared" ref="J525" si="34">H525*G525</f>
        <v>1.1620000000000001</v>
      </c>
    </row>
    <row r="526" spans="1:10" ht="15" customHeight="1" x14ac:dyDescent="0.35">
      <c r="A526" s="81" t="s">
        <v>75</v>
      </c>
      <c r="B526" s="82"/>
      <c r="C526" s="82"/>
      <c r="D526" s="82"/>
      <c r="E526" s="83"/>
      <c r="F526" s="34" t="s">
        <v>4</v>
      </c>
      <c r="G526" s="45">
        <v>1</v>
      </c>
      <c r="H526" s="41">
        <v>89.89</v>
      </c>
      <c r="I526" s="44" t="s">
        <v>244</v>
      </c>
      <c r="J526" s="42">
        <f t="shared" ref="J526" si="35">G526*H526</f>
        <v>89.89</v>
      </c>
    </row>
    <row r="528" spans="1:10" x14ac:dyDescent="0.35">
      <c r="A528" s="85"/>
      <c r="B528" s="86"/>
      <c r="C528" s="86"/>
      <c r="D528" s="86"/>
      <c r="E528" s="86"/>
      <c r="F528" s="86"/>
      <c r="G528" s="86"/>
      <c r="H528" s="86"/>
      <c r="I528" s="86"/>
      <c r="J528" s="87"/>
    </row>
    <row r="530" spans="1:10" x14ac:dyDescent="0.35">
      <c r="A530" s="33" t="s">
        <v>93</v>
      </c>
      <c r="B530" s="40" t="s">
        <v>245</v>
      </c>
      <c r="C530" s="33" t="s">
        <v>125</v>
      </c>
      <c r="D530" s="72" t="s">
        <v>246</v>
      </c>
      <c r="E530" s="73"/>
      <c r="F530" s="73"/>
      <c r="G530" s="73"/>
      <c r="H530" s="73"/>
      <c r="I530" s="73"/>
      <c r="J530" s="74"/>
    </row>
    <row r="531" spans="1:10" x14ac:dyDescent="0.35">
      <c r="A531" s="33" t="s">
        <v>97</v>
      </c>
      <c r="B531" s="34" t="s">
        <v>0</v>
      </c>
      <c r="C531" s="35" t="s">
        <v>92</v>
      </c>
      <c r="D531" s="37">
        <v>45548</v>
      </c>
      <c r="E531" s="38"/>
      <c r="F531" s="39"/>
      <c r="G531" s="39"/>
      <c r="H531" s="39"/>
      <c r="I531" s="39"/>
      <c r="J531" s="39"/>
    </row>
    <row r="533" spans="1:10" x14ac:dyDescent="0.35">
      <c r="A533" s="75" t="s">
        <v>96</v>
      </c>
      <c r="B533" s="76"/>
      <c r="C533" s="76"/>
      <c r="D533" s="76"/>
      <c r="E533" s="77"/>
      <c r="F533" s="36" t="s">
        <v>5</v>
      </c>
      <c r="G533" s="36" t="s">
        <v>95</v>
      </c>
      <c r="H533" s="36" t="s">
        <v>100</v>
      </c>
      <c r="I533" s="36" t="s">
        <v>210</v>
      </c>
      <c r="J533" s="36" t="s">
        <v>22</v>
      </c>
    </row>
    <row r="534" spans="1:10" x14ac:dyDescent="0.35">
      <c r="A534" s="78" t="s">
        <v>120</v>
      </c>
      <c r="B534" s="79"/>
      <c r="C534" s="79"/>
      <c r="D534" s="79"/>
      <c r="E534" s="80"/>
      <c r="F534" s="34" t="s">
        <v>98</v>
      </c>
      <c r="G534" s="45">
        <v>0.76</v>
      </c>
      <c r="H534" s="41">
        <v>29.05</v>
      </c>
      <c r="I534" s="44">
        <v>88316</v>
      </c>
      <c r="J534" s="42">
        <f t="shared" ref="J534:J535" si="36">H534*G534</f>
        <v>22.077999999999999</v>
      </c>
    </row>
    <row r="535" spans="1:10" ht="15" customHeight="1" x14ac:dyDescent="0.35">
      <c r="A535" s="78" t="s">
        <v>248</v>
      </c>
      <c r="B535" s="79"/>
      <c r="C535" s="79"/>
      <c r="D535" s="79"/>
      <c r="E535" s="80"/>
      <c r="F535" s="34" t="s">
        <v>98</v>
      </c>
      <c r="G535" s="45">
        <v>0.78</v>
      </c>
      <c r="H535" s="41">
        <v>29.02</v>
      </c>
      <c r="I535" s="44">
        <v>88325</v>
      </c>
      <c r="J535" s="42">
        <f t="shared" si="36"/>
        <v>22.6356</v>
      </c>
    </row>
    <row r="536" spans="1:10" ht="15" customHeight="1" x14ac:dyDescent="0.35">
      <c r="A536" s="81" t="s">
        <v>246</v>
      </c>
      <c r="B536" s="82"/>
      <c r="C536" s="82"/>
      <c r="D536" s="82"/>
      <c r="E536" s="83"/>
      <c r="F536" s="34" t="s">
        <v>0</v>
      </c>
      <c r="G536" s="45">
        <v>1.05</v>
      </c>
      <c r="H536" s="41">
        <v>280</v>
      </c>
      <c r="I536" s="44" t="s">
        <v>247</v>
      </c>
      <c r="J536" s="42">
        <f t="shared" ref="J536" si="37">G536*H536</f>
        <v>294</v>
      </c>
    </row>
    <row r="538" spans="1:10" x14ac:dyDescent="0.35">
      <c r="A538" s="85"/>
      <c r="B538" s="86"/>
      <c r="C538" s="86"/>
      <c r="D538" s="86"/>
      <c r="E538" s="86"/>
      <c r="F538" s="86"/>
      <c r="G538" s="86"/>
      <c r="H538" s="86"/>
      <c r="I538" s="86"/>
      <c r="J538" s="87"/>
    </row>
    <row r="540" spans="1:10" x14ac:dyDescent="0.35">
      <c r="A540" s="33" t="s">
        <v>93</v>
      </c>
      <c r="B540" s="40" t="s">
        <v>249</v>
      </c>
      <c r="C540" s="33" t="s">
        <v>125</v>
      </c>
      <c r="D540" s="72" t="s">
        <v>63</v>
      </c>
      <c r="E540" s="73"/>
      <c r="F540" s="73"/>
      <c r="G540" s="73"/>
      <c r="H540" s="73"/>
      <c r="I540" s="73"/>
      <c r="J540" s="74"/>
    </row>
    <row r="541" spans="1:10" x14ac:dyDescent="0.35">
      <c r="A541" s="33" t="s">
        <v>97</v>
      </c>
      <c r="B541" s="34" t="s">
        <v>1</v>
      </c>
      <c r="C541" s="35" t="s">
        <v>92</v>
      </c>
      <c r="D541" s="37">
        <v>45548</v>
      </c>
      <c r="E541" s="38"/>
      <c r="F541" s="39"/>
      <c r="G541" s="39"/>
      <c r="H541" s="39"/>
      <c r="I541" s="39"/>
      <c r="J541" s="39"/>
    </row>
    <row r="543" spans="1:10" x14ac:dyDescent="0.35">
      <c r="A543" s="75" t="s">
        <v>96</v>
      </c>
      <c r="B543" s="76"/>
      <c r="C543" s="76"/>
      <c r="D543" s="76"/>
      <c r="E543" s="77"/>
      <c r="F543" s="36" t="s">
        <v>5</v>
      </c>
      <c r="G543" s="36" t="s">
        <v>95</v>
      </c>
      <c r="H543" s="36" t="s">
        <v>100</v>
      </c>
      <c r="I543" s="36" t="s">
        <v>210</v>
      </c>
      <c r="J543" s="36" t="s">
        <v>22</v>
      </c>
    </row>
    <row r="544" spans="1:10" x14ac:dyDescent="0.35">
      <c r="A544" s="78" t="s">
        <v>120</v>
      </c>
      <c r="B544" s="79"/>
      <c r="C544" s="79"/>
      <c r="D544" s="79"/>
      <c r="E544" s="80"/>
      <c r="F544" s="34" t="s">
        <v>98</v>
      </c>
      <c r="G544" s="45">
        <v>0.3</v>
      </c>
      <c r="H544" s="41">
        <v>29.05</v>
      </c>
      <c r="I544" s="44">
        <v>88316</v>
      </c>
      <c r="J544" s="42">
        <f t="shared" ref="J544" si="38">H544*G544</f>
        <v>8.7149999999999999</v>
      </c>
    </row>
    <row r="545" spans="1:10" ht="15" customHeight="1" x14ac:dyDescent="0.35">
      <c r="A545" s="78" t="s">
        <v>116</v>
      </c>
      <c r="B545" s="79"/>
      <c r="C545" s="79"/>
      <c r="D545" s="79"/>
      <c r="E545" s="80"/>
      <c r="F545" s="34" t="s">
        <v>98</v>
      </c>
      <c r="G545" s="45">
        <v>0.55000000000000004</v>
      </c>
      <c r="H545" s="42">
        <v>33.68</v>
      </c>
      <c r="I545" s="34">
        <v>88309</v>
      </c>
      <c r="J545" s="42">
        <f>G545*H545</f>
        <v>18.524000000000001</v>
      </c>
    </row>
    <row r="546" spans="1:10" ht="29" x14ac:dyDescent="0.35">
      <c r="A546" s="81" t="s">
        <v>63</v>
      </c>
      <c r="B546" s="82"/>
      <c r="C546" s="82"/>
      <c r="D546" s="82"/>
      <c r="E546" s="83"/>
      <c r="F546" s="34" t="s">
        <v>1</v>
      </c>
      <c r="G546" s="45">
        <v>1.05</v>
      </c>
      <c r="H546" s="41">
        <v>470</v>
      </c>
      <c r="I546" s="44" t="s">
        <v>250</v>
      </c>
      <c r="J546" s="42">
        <f t="shared" ref="J546" si="39">G546*H546</f>
        <v>493.5</v>
      </c>
    </row>
    <row r="548" spans="1:10" x14ac:dyDescent="0.35">
      <c r="A548" s="85"/>
      <c r="B548" s="86"/>
      <c r="C548" s="86"/>
      <c r="D548" s="86"/>
      <c r="E548" s="86"/>
      <c r="F548" s="86"/>
      <c r="G548" s="86"/>
      <c r="H548" s="86"/>
      <c r="I548" s="86"/>
      <c r="J548" s="87"/>
    </row>
    <row r="550" spans="1:10" x14ac:dyDescent="0.35">
      <c r="A550" s="33" t="s">
        <v>93</v>
      </c>
      <c r="B550" s="40" t="s">
        <v>251</v>
      </c>
      <c r="C550" s="33" t="s">
        <v>125</v>
      </c>
      <c r="D550" s="72" t="s">
        <v>66</v>
      </c>
      <c r="E550" s="73"/>
      <c r="F550" s="73"/>
      <c r="G550" s="73"/>
      <c r="H550" s="73"/>
      <c r="I550" s="73"/>
      <c r="J550" s="74"/>
    </row>
    <row r="551" spans="1:10" x14ac:dyDescent="0.35">
      <c r="A551" s="33" t="s">
        <v>97</v>
      </c>
      <c r="B551" s="34" t="s">
        <v>84</v>
      </c>
      <c r="C551" s="35" t="s">
        <v>92</v>
      </c>
      <c r="D551" s="37">
        <v>45548</v>
      </c>
      <c r="E551" s="38"/>
      <c r="F551" s="39"/>
      <c r="G551" s="39"/>
      <c r="H551" s="39"/>
      <c r="I551" s="39"/>
      <c r="J551" s="39"/>
    </row>
    <row r="553" spans="1:10" x14ac:dyDescent="0.35">
      <c r="A553" s="75" t="s">
        <v>96</v>
      </c>
      <c r="B553" s="76"/>
      <c r="C553" s="76"/>
      <c r="D553" s="76"/>
      <c r="E553" s="77"/>
      <c r="F553" s="36" t="s">
        <v>5</v>
      </c>
      <c r="G553" s="36" t="s">
        <v>95</v>
      </c>
      <c r="H553" s="36" t="s">
        <v>100</v>
      </c>
      <c r="I553" s="36" t="s">
        <v>210</v>
      </c>
      <c r="J553" s="36" t="s">
        <v>22</v>
      </c>
    </row>
    <row r="554" spans="1:10" ht="15" customHeight="1" x14ac:dyDescent="0.35">
      <c r="A554" s="78" t="s">
        <v>120</v>
      </c>
      <c r="B554" s="79"/>
      <c r="C554" s="79"/>
      <c r="D554" s="79"/>
      <c r="E554" s="80"/>
      <c r="F554" s="34" t="s">
        <v>98</v>
      </c>
      <c r="G554" s="45">
        <v>3</v>
      </c>
      <c r="H554" s="41">
        <v>29.05</v>
      </c>
      <c r="I554" s="44">
        <v>88316</v>
      </c>
      <c r="J554" s="42">
        <f t="shared" ref="J554" si="40">H554*G554</f>
        <v>87.15</v>
      </c>
    </row>
    <row r="555" spans="1:10" ht="29" x14ac:dyDescent="0.35">
      <c r="A555" s="81" t="s">
        <v>66</v>
      </c>
      <c r="B555" s="82"/>
      <c r="C555" s="82"/>
      <c r="D555" s="82"/>
      <c r="E555" s="83"/>
      <c r="F555" s="34" t="s">
        <v>84</v>
      </c>
      <c r="G555" s="45">
        <v>1</v>
      </c>
      <c r="H555" s="41">
        <v>560</v>
      </c>
      <c r="I555" s="44" t="s">
        <v>121</v>
      </c>
      <c r="J555" s="42">
        <f t="shared" ref="J555" si="41">G555*H555</f>
        <v>560</v>
      </c>
    </row>
    <row r="557" spans="1:10" x14ac:dyDescent="0.35">
      <c r="A557" s="85"/>
      <c r="B557" s="86"/>
      <c r="C557" s="86"/>
      <c r="D557" s="86"/>
      <c r="E557" s="86"/>
      <c r="F557" s="86"/>
      <c r="G557" s="86"/>
      <c r="H557" s="86"/>
      <c r="I557" s="86"/>
      <c r="J557" s="87"/>
    </row>
    <row r="559" spans="1:10" x14ac:dyDescent="0.35">
      <c r="A559" s="33" t="s">
        <v>93</v>
      </c>
      <c r="B559" s="40" t="s">
        <v>252</v>
      </c>
      <c r="C559" s="33" t="s">
        <v>125</v>
      </c>
      <c r="D559" s="72" t="s">
        <v>65</v>
      </c>
      <c r="E559" s="73"/>
      <c r="F559" s="73"/>
      <c r="G559" s="73"/>
      <c r="H559" s="73"/>
      <c r="I559" s="73"/>
      <c r="J559" s="74"/>
    </row>
    <row r="560" spans="1:10" x14ac:dyDescent="0.35">
      <c r="A560" s="33" t="s">
        <v>97</v>
      </c>
      <c r="B560" s="34" t="s">
        <v>84</v>
      </c>
      <c r="C560" s="35" t="s">
        <v>92</v>
      </c>
      <c r="D560" s="37">
        <v>45548</v>
      </c>
      <c r="E560" s="38"/>
      <c r="F560" s="39"/>
      <c r="G560" s="39"/>
      <c r="H560" s="39"/>
      <c r="I560" s="39"/>
      <c r="J560" s="39"/>
    </row>
    <row r="562" spans="1:10" x14ac:dyDescent="0.35">
      <c r="A562" s="75" t="s">
        <v>96</v>
      </c>
      <c r="B562" s="76"/>
      <c r="C562" s="76"/>
      <c r="D562" s="76"/>
      <c r="E562" s="77"/>
      <c r="F562" s="36" t="s">
        <v>5</v>
      </c>
      <c r="G562" s="36" t="s">
        <v>95</v>
      </c>
      <c r="H562" s="36" t="s">
        <v>100</v>
      </c>
      <c r="I562" s="36" t="s">
        <v>210</v>
      </c>
      <c r="J562" s="36" t="s">
        <v>22</v>
      </c>
    </row>
    <row r="563" spans="1:10" ht="15" customHeight="1" x14ac:dyDescent="0.35">
      <c r="A563" s="78" t="s">
        <v>120</v>
      </c>
      <c r="B563" s="79"/>
      <c r="C563" s="79"/>
      <c r="D563" s="79"/>
      <c r="E563" s="80"/>
      <c r="F563" s="34" t="s">
        <v>98</v>
      </c>
      <c r="G563" s="45">
        <v>15</v>
      </c>
      <c r="H563" s="41">
        <v>29.05</v>
      </c>
      <c r="I563" s="44">
        <v>88316</v>
      </c>
      <c r="J563" s="42">
        <f t="shared" ref="J563" si="42">H563*G563</f>
        <v>435.75</v>
      </c>
    </row>
    <row r="564" spans="1:10" ht="15" customHeight="1" x14ac:dyDescent="0.35">
      <c r="A564" s="81" t="s">
        <v>65</v>
      </c>
      <c r="B564" s="82"/>
      <c r="C564" s="82"/>
      <c r="D564" s="82"/>
      <c r="E564" s="83"/>
      <c r="F564" s="34" t="s">
        <v>84</v>
      </c>
      <c r="G564" s="45">
        <v>1</v>
      </c>
      <c r="H564" s="41">
        <v>8000</v>
      </c>
      <c r="I564" s="44" t="s">
        <v>253</v>
      </c>
      <c r="J564" s="42">
        <f t="shared" ref="J564" si="43">G564*H564</f>
        <v>8000</v>
      </c>
    </row>
    <row r="566" spans="1:10" x14ac:dyDescent="0.35">
      <c r="A566" s="85"/>
      <c r="B566" s="86"/>
      <c r="C566" s="86"/>
      <c r="D566" s="86"/>
      <c r="E566" s="86"/>
      <c r="F566" s="86"/>
      <c r="G566" s="86"/>
      <c r="H566" s="86"/>
      <c r="I566" s="86"/>
      <c r="J566" s="87"/>
    </row>
    <row r="568" spans="1:10" x14ac:dyDescent="0.35">
      <c r="A568" s="33" t="s">
        <v>93</v>
      </c>
      <c r="B568" s="40" t="s">
        <v>254</v>
      </c>
      <c r="C568" s="33" t="s">
        <v>125</v>
      </c>
      <c r="D568" s="72" t="s">
        <v>263</v>
      </c>
      <c r="E568" s="73"/>
      <c r="F568" s="73"/>
      <c r="G568" s="73"/>
      <c r="H568" s="73"/>
      <c r="I568" s="73"/>
      <c r="J568" s="74"/>
    </row>
    <row r="569" spans="1:10" x14ac:dyDescent="0.35">
      <c r="A569" s="33" t="s">
        <v>97</v>
      </c>
      <c r="B569" s="34" t="s">
        <v>84</v>
      </c>
      <c r="C569" s="35" t="s">
        <v>92</v>
      </c>
      <c r="D569" s="37">
        <v>45548</v>
      </c>
      <c r="E569" s="38"/>
      <c r="F569" s="39"/>
      <c r="G569" s="39"/>
      <c r="H569" s="39"/>
      <c r="I569" s="39"/>
      <c r="J569" s="39"/>
    </row>
    <row r="571" spans="1:10" x14ac:dyDescent="0.35">
      <c r="A571" s="75" t="s">
        <v>96</v>
      </c>
      <c r="B571" s="76"/>
      <c r="C571" s="76"/>
      <c r="D571" s="76"/>
      <c r="E571" s="77"/>
      <c r="F571" s="36" t="s">
        <v>5</v>
      </c>
      <c r="G571" s="36" t="s">
        <v>95</v>
      </c>
      <c r="H571" s="36" t="s">
        <v>100</v>
      </c>
      <c r="I571" s="36" t="s">
        <v>210</v>
      </c>
      <c r="J571" s="36" t="s">
        <v>22</v>
      </c>
    </row>
    <row r="572" spans="1:10" x14ac:dyDescent="0.35">
      <c r="A572" s="78" t="s">
        <v>120</v>
      </c>
      <c r="B572" s="79"/>
      <c r="C572" s="79"/>
      <c r="D572" s="79"/>
      <c r="E572" s="80"/>
      <c r="F572" s="34" t="s">
        <v>98</v>
      </c>
      <c r="G572" s="45">
        <v>2</v>
      </c>
      <c r="H572" s="41">
        <v>29.05</v>
      </c>
      <c r="I572" s="44">
        <v>88316</v>
      </c>
      <c r="J572" s="42">
        <f t="shared" ref="J572" si="44">H572*G572</f>
        <v>58.1</v>
      </c>
    </row>
    <row r="573" spans="1:10" x14ac:dyDescent="0.35">
      <c r="A573" s="78" t="s">
        <v>116</v>
      </c>
      <c r="B573" s="79"/>
      <c r="C573" s="79"/>
      <c r="D573" s="79"/>
      <c r="E573" s="80"/>
      <c r="F573" s="34" t="s">
        <v>98</v>
      </c>
      <c r="G573" s="45">
        <v>4</v>
      </c>
      <c r="H573" s="42">
        <v>33.68</v>
      </c>
      <c r="I573" s="34">
        <v>88309</v>
      </c>
      <c r="J573" s="42">
        <f>G573*H573</f>
        <v>134.72</v>
      </c>
    </row>
    <row r="574" spans="1:10" ht="15" customHeight="1" x14ac:dyDescent="0.35">
      <c r="A574" s="81" t="s">
        <v>255</v>
      </c>
      <c r="B574" s="82"/>
      <c r="C574" s="82"/>
      <c r="D574" s="82"/>
      <c r="E574" s="83"/>
      <c r="F574" s="34" t="s">
        <v>4</v>
      </c>
      <c r="G574" s="45">
        <v>4</v>
      </c>
      <c r="H574" s="41">
        <v>100</v>
      </c>
      <c r="I574" s="44" t="s">
        <v>257</v>
      </c>
      <c r="J574" s="42">
        <f t="shared" ref="J574" si="45">G574*H574</f>
        <v>400</v>
      </c>
    </row>
    <row r="575" spans="1:10" ht="33.75" customHeight="1" x14ac:dyDescent="0.35">
      <c r="A575" s="81" t="s">
        <v>256</v>
      </c>
      <c r="B575" s="82"/>
      <c r="C575" s="82"/>
      <c r="D575" s="82"/>
      <c r="E575" s="83"/>
      <c r="F575" s="34" t="s">
        <v>4</v>
      </c>
      <c r="G575" s="45">
        <v>8</v>
      </c>
      <c r="H575" s="41">
        <v>165</v>
      </c>
      <c r="I575" s="44" t="s">
        <v>257</v>
      </c>
      <c r="J575" s="42">
        <f t="shared" ref="J575" si="46">G575*H575</f>
        <v>1320</v>
      </c>
    </row>
    <row r="577" spans="1:10" x14ac:dyDescent="0.35">
      <c r="A577" s="85"/>
      <c r="B577" s="86"/>
      <c r="C577" s="86"/>
      <c r="D577" s="86"/>
      <c r="E577" s="86"/>
      <c r="F577" s="86"/>
      <c r="G577" s="86"/>
      <c r="H577" s="86"/>
      <c r="I577" s="86"/>
      <c r="J577" s="87"/>
    </row>
    <row r="579" spans="1:10" x14ac:dyDescent="0.35">
      <c r="A579" s="33" t="s">
        <v>93</v>
      </c>
      <c r="B579" s="40" t="s">
        <v>258</v>
      </c>
      <c r="C579" s="33" t="s">
        <v>125</v>
      </c>
      <c r="D579" s="72" t="s">
        <v>262</v>
      </c>
      <c r="E579" s="73"/>
      <c r="F579" s="73"/>
      <c r="G579" s="73"/>
      <c r="H579" s="73"/>
      <c r="I579" s="73"/>
      <c r="J579" s="74"/>
    </row>
    <row r="580" spans="1:10" x14ac:dyDescent="0.35">
      <c r="A580" s="33" t="s">
        <v>97</v>
      </c>
      <c r="B580" s="34" t="s">
        <v>4</v>
      </c>
      <c r="C580" s="35" t="s">
        <v>92</v>
      </c>
      <c r="D580" s="37">
        <v>45548</v>
      </c>
      <c r="E580" s="38"/>
      <c r="F580" s="39"/>
      <c r="G580" s="39"/>
      <c r="H580" s="39"/>
      <c r="I580" s="39"/>
      <c r="J580" s="39"/>
    </row>
    <row r="582" spans="1:10" x14ac:dyDescent="0.35">
      <c r="A582" s="75" t="s">
        <v>96</v>
      </c>
      <c r="B582" s="76"/>
      <c r="C582" s="76"/>
      <c r="D582" s="76"/>
      <c r="E582" s="77"/>
      <c r="F582" s="36" t="s">
        <v>5</v>
      </c>
      <c r="G582" s="36" t="s">
        <v>95</v>
      </c>
      <c r="H582" s="36" t="s">
        <v>100</v>
      </c>
      <c r="I582" s="36" t="s">
        <v>210</v>
      </c>
      <c r="J582" s="36" t="s">
        <v>22</v>
      </c>
    </row>
    <row r="583" spans="1:10" ht="15" customHeight="1" x14ac:dyDescent="0.35">
      <c r="A583" s="78" t="s">
        <v>120</v>
      </c>
      <c r="B583" s="79"/>
      <c r="C583" s="79"/>
      <c r="D583" s="79"/>
      <c r="E583" s="80"/>
      <c r="F583" s="34" t="s">
        <v>98</v>
      </c>
      <c r="G583" s="45">
        <v>0.08</v>
      </c>
      <c r="H583" s="41">
        <v>29.05</v>
      </c>
      <c r="I583" s="44">
        <v>88316</v>
      </c>
      <c r="J583" s="42">
        <f t="shared" ref="J583" si="47">H583*G583</f>
        <v>2.3240000000000003</v>
      </c>
    </row>
    <row r="584" spans="1:10" ht="15" customHeight="1" x14ac:dyDescent="0.35">
      <c r="A584" s="81" t="s">
        <v>262</v>
      </c>
      <c r="B584" s="82"/>
      <c r="C584" s="82"/>
      <c r="D584" s="82"/>
      <c r="E584" s="83"/>
      <c r="F584" s="34" t="s">
        <v>4</v>
      </c>
      <c r="G584" s="45">
        <v>1</v>
      </c>
      <c r="H584" s="41">
        <v>395</v>
      </c>
      <c r="I584" s="44" t="s">
        <v>257</v>
      </c>
      <c r="J584" s="42">
        <f t="shared" ref="J584" si="48">G584*H584</f>
        <v>395</v>
      </c>
    </row>
    <row r="586" spans="1:10" x14ac:dyDescent="0.35">
      <c r="A586" s="85"/>
      <c r="B586" s="86"/>
      <c r="C586" s="86"/>
      <c r="D586" s="86"/>
      <c r="E586" s="86"/>
      <c r="F586" s="86"/>
      <c r="G586" s="86"/>
      <c r="H586" s="86"/>
      <c r="I586" s="86"/>
      <c r="J586" s="87"/>
    </row>
    <row r="588" spans="1:10" ht="15" customHeight="1" x14ac:dyDescent="0.35">
      <c r="A588" s="33" t="s">
        <v>93</v>
      </c>
      <c r="B588" s="40" t="s">
        <v>259</v>
      </c>
      <c r="C588" s="33" t="s">
        <v>125</v>
      </c>
      <c r="D588" s="72" t="s">
        <v>261</v>
      </c>
      <c r="E588" s="73"/>
      <c r="F588" s="73"/>
      <c r="G588" s="73"/>
      <c r="H588" s="73"/>
      <c r="I588" s="73"/>
      <c r="J588" s="74"/>
    </row>
    <row r="589" spans="1:10" x14ac:dyDescent="0.35">
      <c r="A589" s="33" t="s">
        <v>97</v>
      </c>
      <c r="B589" s="34" t="s">
        <v>84</v>
      </c>
      <c r="C589" s="35" t="s">
        <v>92</v>
      </c>
      <c r="D589" s="37">
        <v>45548</v>
      </c>
      <c r="E589" s="38"/>
      <c r="F589" s="39"/>
      <c r="G589" s="39"/>
      <c r="H589" s="39"/>
      <c r="I589" s="39"/>
      <c r="J589" s="39"/>
    </row>
    <row r="591" spans="1:10" x14ac:dyDescent="0.35">
      <c r="A591" s="75" t="s">
        <v>96</v>
      </c>
      <c r="B591" s="76"/>
      <c r="C591" s="76"/>
      <c r="D591" s="76"/>
      <c r="E591" s="77"/>
      <c r="F591" s="36" t="s">
        <v>5</v>
      </c>
      <c r="G591" s="36" t="s">
        <v>95</v>
      </c>
      <c r="H591" s="36" t="s">
        <v>100</v>
      </c>
      <c r="I591" s="36" t="s">
        <v>210</v>
      </c>
      <c r="J591" s="36" t="s">
        <v>22</v>
      </c>
    </row>
    <row r="592" spans="1:10" x14ac:dyDescent="0.35">
      <c r="A592" s="78" t="s">
        <v>120</v>
      </c>
      <c r="B592" s="79"/>
      <c r="C592" s="79"/>
      <c r="D592" s="79"/>
      <c r="E592" s="80"/>
      <c r="F592" s="34" t="s">
        <v>98</v>
      </c>
      <c r="G592" s="45">
        <v>2</v>
      </c>
      <c r="H592" s="41">
        <v>29.05</v>
      </c>
      <c r="I592" s="44">
        <v>88316</v>
      </c>
      <c r="J592" s="42">
        <f t="shared" ref="J592" si="49">H592*G592</f>
        <v>58.1</v>
      </c>
    </row>
    <row r="593" spans="1:10" x14ac:dyDescent="0.35">
      <c r="A593" s="78" t="s">
        <v>116</v>
      </c>
      <c r="B593" s="79"/>
      <c r="C593" s="79"/>
      <c r="D593" s="79"/>
      <c r="E593" s="80"/>
      <c r="F593" s="34" t="s">
        <v>98</v>
      </c>
      <c r="G593" s="45">
        <v>4</v>
      </c>
      <c r="H593" s="42">
        <v>33.68</v>
      </c>
      <c r="I593" s="34">
        <v>88309</v>
      </c>
      <c r="J593" s="42">
        <f>G593*H593</f>
        <v>134.72</v>
      </c>
    </row>
    <row r="594" spans="1:10" ht="29" x14ac:dyDescent="0.35">
      <c r="A594" s="81" t="s">
        <v>260</v>
      </c>
      <c r="B594" s="82"/>
      <c r="C594" s="82"/>
      <c r="D594" s="82"/>
      <c r="E594" s="83"/>
      <c r="F594" s="34" t="s">
        <v>84</v>
      </c>
      <c r="G594" s="45">
        <v>1</v>
      </c>
      <c r="H594" s="41">
        <v>1400</v>
      </c>
      <c r="I594" s="44" t="s">
        <v>257</v>
      </c>
      <c r="J594" s="42">
        <f t="shared" ref="J594" si="50">G594*H594</f>
        <v>1400</v>
      </c>
    </row>
    <row r="596" spans="1:10" ht="62.25" customHeight="1" x14ac:dyDescent="0.35">
      <c r="A596" s="94"/>
      <c r="B596" s="95"/>
      <c r="C596" s="95"/>
      <c r="D596" s="95"/>
      <c r="E596" s="95"/>
      <c r="F596" s="95"/>
      <c r="G596" s="95"/>
      <c r="H596" s="96"/>
      <c r="I596" s="70" t="s">
        <v>86</v>
      </c>
      <c r="J596" s="71"/>
    </row>
    <row r="597" spans="1:10" x14ac:dyDescent="0.3">
      <c r="A597" s="97" t="s">
        <v>87</v>
      </c>
      <c r="B597" s="98"/>
      <c r="C597" s="98"/>
      <c r="D597" s="98"/>
      <c r="E597" s="98"/>
      <c r="F597" s="98"/>
      <c r="G597" s="98"/>
      <c r="H597" s="99"/>
      <c r="I597" s="88" t="s">
        <v>265</v>
      </c>
      <c r="J597" s="89"/>
    </row>
    <row r="598" spans="1:10" x14ac:dyDescent="0.3">
      <c r="A598" s="100" t="s">
        <v>90</v>
      </c>
      <c r="B598" s="101"/>
      <c r="C598" s="101"/>
      <c r="D598" s="101"/>
      <c r="E598" s="101"/>
      <c r="F598" s="101"/>
      <c r="G598" s="101"/>
      <c r="H598" s="102"/>
      <c r="I598" s="90">
        <v>45546</v>
      </c>
      <c r="J598" s="91"/>
    </row>
    <row r="599" spans="1:10" x14ac:dyDescent="0.3">
      <c r="A599" s="103"/>
      <c r="B599" s="104"/>
      <c r="C599" s="104"/>
      <c r="D599" s="104"/>
      <c r="E599" s="104"/>
      <c r="F599" s="104"/>
      <c r="G599" s="104"/>
      <c r="H599" s="105"/>
      <c r="I599" s="92" t="s">
        <v>88</v>
      </c>
      <c r="J599" s="93"/>
    </row>
  </sheetData>
  <mergeCells count="409">
    <mergeCell ref="D588:J588"/>
    <mergeCell ref="A591:E591"/>
    <mergeCell ref="A592:E592"/>
    <mergeCell ref="A593:E593"/>
    <mergeCell ref="A594:E594"/>
    <mergeCell ref="A575:E575"/>
    <mergeCell ref="A577:J577"/>
    <mergeCell ref="D579:J579"/>
    <mergeCell ref="A582:E582"/>
    <mergeCell ref="A583:E583"/>
    <mergeCell ref="A584:E584"/>
    <mergeCell ref="A586:J586"/>
    <mergeCell ref="A562:E562"/>
    <mergeCell ref="A563:E563"/>
    <mergeCell ref="A564:E564"/>
    <mergeCell ref="A566:J566"/>
    <mergeCell ref="D568:J568"/>
    <mergeCell ref="A571:E571"/>
    <mergeCell ref="A572:E572"/>
    <mergeCell ref="A573:E573"/>
    <mergeCell ref="A574:E574"/>
    <mergeCell ref="A545:E545"/>
    <mergeCell ref="A546:E546"/>
    <mergeCell ref="A548:J548"/>
    <mergeCell ref="D550:J550"/>
    <mergeCell ref="A553:E553"/>
    <mergeCell ref="A554:E554"/>
    <mergeCell ref="A555:E555"/>
    <mergeCell ref="A557:J557"/>
    <mergeCell ref="D559:J559"/>
    <mergeCell ref="D530:J530"/>
    <mergeCell ref="A533:E533"/>
    <mergeCell ref="A534:E534"/>
    <mergeCell ref="A536:E536"/>
    <mergeCell ref="A535:E535"/>
    <mergeCell ref="A538:J538"/>
    <mergeCell ref="D540:J540"/>
    <mergeCell ref="A543:E543"/>
    <mergeCell ref="A544:E544"/>
    <mergeCell ref="A516:E516"/>
    <mergeCell ref="A517:E517"/>
    <mergeCell ref="A519:J519"/>
    <mergeCell ref="D521:J521"/>
    <mergeCell ref="A524:E524"/>
    <mergeCell ref="A525:E525"/>
    <mergeCell ref="A526:E526"/>
    <mergeCell ref="A528:J528"/>
    <mergeCell ref="D501:J501"/>
    <mergeCell ref="A504:E504"/>
    <mergeCell ref="A505:E505"/>
    <mergeCell ref="A506:E506"/>
    <mergeCell ref="A507:E507"/>
    <mergeCell ref="A509:J509"/>
    <mergeCell ref="D511:J511"/>
    <mergeCell ref="A514:E514"/>
    <mergeCell ref="A515:E515"/>
    <mergeCell ref="A486:E486"/>
    <mergeCell ref="A487:E487"/>
    <mergeCell ref="A489:J489"/>
    <mergeCell ref="D491:J491"/>
    <mergeCell ref="A494:E494"/>
    <mergeCell ref="A495:E495"/>
    <mergeCell ref="A496:E496"/>
    <mergeCell ref="A497:E497"/>
    <mergeCell ref="A499:J499"/>
    <mergeCell ref="A473:E473"/>
    <mergeCell ref="A474:E474"/>
    <mergeCell ref="A475:E475"/>
    <mergeCell ref="A476:E476"/>
    <mergeCell ref="A478:J478"/>
    <mergeCell ref="D480:J480"/>
    <mergeCell ref="A483:E483"/>
    <mergeCell ref="A484:E484"/>
    <mergeCell ref="A485:E485"/>
    <mergeCell ref="A456:E456"/>
    <mergeCell ref="A458:J458"/>
    <mergeCell ref="D460:J460"/>
    <mergeCell ref="A463:E463"/>
    <mergeCell ref="A464:E464"/>
    <mergeCell ref="A465:E465"/>
    <mergeCell ref="A466:E466"/>
    <mergeCell ref="A468:J468"/>
    <mergeCell ref="D470:J470"/>
    <mergeCell ref="A443:E443"/>
    <mergeCell ref="A444:E444"/>
    <mergeCell ref="A445:E445"/>
    <mergeCell ref="A446:E446"/>
    <mergeCell ref="A448:J448"/>
    <mergeCell ref="D450:J450"/>
    <mergeCell ref="A453:E453"/>
    <mergeCell ref="A454:E454"/>
    <mergeCell ref="A455:E455"/>
    <mergeCell ref="A426:E426"/>
    <mergeCell ref="A428:J428"/>
    <mergeCell ref="D430:J430"/>
    <mergeCell ref="A433:E433"/>
    <mergeCell ref="A434:E434"/>
    <mergeCell ref="A435:E435"/>
    <mergeCell ref="A436:E436"/>
    <mergeCell ref="A438:J438"/>
    <mergeCell ref="D440:J440"/>
    <mergeCell ref="A414:E414"/>
    <mergeCell ref="A415:E415"/>
    <mergeCell ref="A416:E416"/>
    <mergeCell ref="A418:J418"/>
    <mergeCell ref="D420:J420"/>
    <mergeCell ref="A423:E423"/>
    <mergeCell ref="A424:E424"/>
    <mergeCell ref="A425:E425"/>
    <mergeCell ref="D400:J400"/>
    <mergeCell ref="A403:E403"/>
    <mergeCell ref="A404:E404"/>
    <mergeCell ref="A405:E405"/>
    <mergeCell ref="A406:E406"/>
    <mergeCell ref="A408:J408"/>
    <mergeCell ref="D410:J410"/>
    <mergeCell ref="A413:E413"/>
    <mergeCell ref="A385:E385"/>
    <mergeCell ref="A387:J387"/>
    <mergeCell ref="D389:J389"/>
    <mergeCell ref="A392:E392"/>
    <mergeCell ref="A393:E393"/>
    <mergeCell ref="A394:E394"/>
    <mergeCell ref="A395:E395"/>
    <mergeCell ref="A396:E396"/>
    <mergeCell ref="A398:J398"/>
    <mergeCell ref="A372:E372"/>
    <mergeCell ref="A373:E373"/>
    <mergeCell ref="A374:E374"/>
    <mergeCell ref="A376:J376"/>
    <mergeCell ref="D378:J378"/>
    <mergeCell ref="A381:E381"/>
    <mergeCell ref="A382:E382"/>
    <mergeCell ref="A383:E383"/>
    <mergeCell ref="A384:E384"/>
    <mergeCell ref="A359:E359"/>
    <mergeCell ref="A360:E360"/>
    <mergeCell ref="A361:E361"/>
    <mergeCell ref="A362:E362"/>
    <mergeCell ref="A363:E363"/>
    <mergeCell ref="A365:J365"/>
    <mergeCell ref="D367:J367"/>
    <mergeCell ref="A370:E370"/>
    <mergeCell ref="A371:E371"/>
    <mergeCell ref="D345:J345"/>
    <mergeCell ref="A348:E348"/>
    <mergeCell ref="A349:E349"/>
    <mergeCell ref="A350:E350"/>
    <mergeCell ref="A351:E351"/>
    <mergeCell ref="A352:E352"/>
    <mergeCell ref="A354:J354"/>
    <mergeCell ref="D356:J356"/>
    <mergeCell ref="A330:E330"/>
    <mergeCell ref="A331:E331"/>
    <mergeCell ref="A332:E332"/>
    <mergeCell ref="A334:J334"/>
    <mergeCell ref="D336:J336"/>
    <mergeCell ref="A339:E339"/>
    <mergeCell ref="A340:E340"/>
    <mergeCell ref="A341:E341"/>
    <mergeCell ref="A343:J343"/>
    <mergeCell ref="A317:J317"/>
    <mergeCell ref="D319:J319"/>
    <mergeCell ref="A322:E322"/>
    <mergeCell ref="A323:E323"/>
    <mergeCell ref="A325:J325"/>
    <mergeCell ref="D327:J327"/>
    <mergeCell ref="A309:J309"/>
    <mergeCell ref="D311:J311"/>
    <mergeCell ref="A314:E314"/>
    <mergeCell ref="A315:E315"/>
    <mergeCell ref="A295:E295"/>
    <mergeCell ref="A296:E296"/>
    <mergeCell ref="A297:E297"/>
    <mergeCell ref="A298:E298"/>
    <mergeCell ref="A300:J300"/>
    <mergeCell ref="D302:J302"/>
    <mergeCell ref="A305:E305"/>
    <mergeCell ref="A306:E306"/>
    <mergeCell ref="A307:E307"/>
    <mergeCell ref="A286:E286"/>
    <mergeCell ref="A287:E287"/>
    <mergeCell ref="A288:E288"/>
    <mergeCell ref="A289:E289"/>
    <mergeCell ref="A290:E290"/>
    <mergeCell ref="A291:E291"/>
    <mergeCell ref="A292:E292"/>
    <mergeCell ref="A293:E293"/>
    <mergeCell ref="A294:E294"/>
    <mergeCell ref="A274:E274"/>
    <mergeCell ref="A275:E275"/>
    <mergeCell ref="A276:E276"/>
    <mergeCell ref="A277:E277"/>
    <mergeCell ref="A278:E278"/>
    <mergeCell ref="A279:E279"/>
    <mergeCell ref="A247:J247"/>
    <mergeCell ref="A281:J281"/>
    <mergeCell ref="D283:J283"/>
    <mergeCell ref="A262:E262"/>
    <mergeCell ref="A263:J263"/>
    <mergeCell ref="D265:J265"/>
    <mergeCell ref="A268:E268"/>
    <mergeCell ref="A269:E269"/>
    <mergeCell ref="A270:E270"/>
    <mergeCell ref="A271:E271"/>
    <mergeCell ref="A272:E272"/>
    <mergeCell ref="A273:E273"/>
    <mergeCell ref="A245:E245"/>
    <mergeCell ref="D249:J249"/>
    <mergeCell ref="A252:E252"/>
    <mergeCell ref="A253:E253"/>
    <mergeCell ref="A254:E254"/>
    <mergeCell ref="A255:J255"/>
    <mergeCell ref="D257:J257"/>
    <mergeCell ref="A260:E260"/>
    <mergeCell ref="A261:E261"/>
    <mergeCell ref="A236:E236"/>
    <mergeCell ref="A237:E237"/>
    <mergeCell ref="A238:E238"/>
    <mergeCell ref="A239:E239"/>
    <mergeCell ref="A240:E240"/>
    <mergeCell ref="A241:E241"/>
    <mergeCell ref="A242:E242"/>
    <mergeCell ref="A243:E243"/>
    <mergeCell ref="A244:E244"/>
    <mergeCell ref="A224:E224"/>
    <mergeCell ref="A225:E225"/>
    <mergeCell ref="A226:E226"/>
    <mergeCell ref="A194:J194"/>
    <mergeCell ref="A228:J228"/>
    <mergeCell ref="D230:J230"/>
    <mergeCell ref="A233:E233"/>
    <mergeCell ref="A234:E234"/>
    <mergeCell ref="A235:E235"/>
    <mergeCell ref="A215:E215"/>
    <mergeCell ref="A216:E216"/>
    <mergeCell ref="A217:E217"/>
    <mergeCell ref="A218:E218"/>
    <mergeCell ref="A219:E219"/>
    <mergeCell ref="A220:E220"/>
    <mergeCell ref="A221:E221"/>
    <mergeCell ref="A222:E222"/>
    <mergeCell ref="A223:E223"/>
    <mergeCell ref="A200:E200"/>
    <mergeCell ref="A201:E201"/>
    <mergeCell ref="A202:J202"/>
    <mergeCell ref="D204:J204"/>
    <mergeCell ref="A207:E207"/>
    <mergeCell ref="A208:E208"/>
    <mergeCell ref="A185:E185"/>
    <mergeCell ref="A174:E174"/>
    <mergeCell ref="A175:E175"/>
    <mergeCell ref="A209:E209"/>
    <mergeCell ref="A210:J210"/>
    <mergeCell ref="D212:J212"/>
    <mergeCell ref="A186:E186"/>
    <mergeCell ref="A187:E187"/>
    <mergeCell ref="A188:E188"/>
    <mergeCell ref="A189:E189"/>
    <mergeCell ref="A190:E190"/>
    <mergeCell ref="A191:E191"/>
    <mergeCell ref="A192:E192"/>
    <mergeCell ref="D196:J196"/>
    <mergeCell ref="A199:E199"/>
    <mergeCell ref="D166:J166"/>
    <mergeCell ref="A169:E169"/>
    <mergeCell ref="A176:E176"/>
    <mergeCell ref="A177:E177"/>
    <mergeCell ref="A178:E178"/>
    <mergeCell ref="A165:E165"/>
    <mergeCell ref="A180:J180"/>
    <mergeCell ref="A181:E181"/>
    <mergeCell ref="D182:J182"/>
    <mergeCell ref="A35:E35"/>
    <mergeCell ref="A36:E36"/>
    <mergeCell ref="D149:J149"/>
    <mergeCell ref="A152:E152"/>
    <mergeCell ref="A153:E153"/>
    <mergeCell ref="A154:E154"/>
    <mergeCell ref="A155:E155"/>
    <mergeCell ref="A156:E156"/>
    <mergeCell ref="A49:E49"/>
    <mergeCell ref="A50:E50"/>
    <mergeCell ref="A51:E51"/>
    <mergeCell ref="A43:E43"/>
    <mergeCell ref="A44:J44"/>
    <mergeCell ref="A37:E37"/>
    <mergeCell ref="A80:E80"/>
    <mergeCell ref="A52:E52"/>
    <mergeCell ref="A53:J53"/>
    <mergeCell ref="D55:J55"/>
    <mergeCell ref="A58:E58"/>
    <mergeCell ref="A59:E59"/>
    <mergeCell ref="D46:J46"/>
    <mergeCell ref="D84:J84"/>
    <mergeCell ref="A87:E87"/>
    <mergeCell ref="A93:E93"/>
    <mergeCell ref="A17:E17"/>
    <mergeCell ref="A16:E16"/>
    <mergeCell ref="A15:E15"/>
    <mergeCell ref="A18:J18"/>
    <mergeCell ref="A10:J10"/>
    <mergeCell ref="D12:J12"/>
    <mergeCell ref="A25:E25"/>
    <mergeCell ref="A26:J26"/>
    <mergeCell ref="D20:J20"/>
    <mergeCell ref="A23:E23"/>
    <mergeCell ref="A24:E24"/>
    <mergeCell ref="D28:J28"/>
    <mergeCell ref="A31:E31"/>
    <mergeCell ref="A32:E32"/>
    <mergeCell ref="A33:E33"/>
    <mergeCell ref="A38:E38"/>
    <mergeCell ref="A39:E39"/>
    <mergeCell ref="A34:E34"/>
    <mergeCell ref="A79:E79"/>
    <mergeCell ref="A41:E41"/>
    <mergeCell ref="A40:E40"/>
    <mergeCell ref="A42:E42"/>
    <mergeCell ref="A72:J72"/>
    <mergeCell ref="D74:J74"/>
    <mergeCell ref="A77:E77"/>
    <mergeCell ref="A78:E78"/>
    <mergeCell ref="A68:E68"/>
    <mergeCell ref="A69:E69"/>
    <mergeCell ref="A70:E70"/>
    <mergeCell ref="A71:E71"/>
    <mergeCell ref="A61:E61"/>
    <mergeCell ref="A62:E62"/>
    <mergeCell ref="A63:J63"/>
    <mergeCell ref="A60:E60"/>
    <mergeCell ref="D65:J65"/>
    <mergeCell ref="A94:E94"/>
    <mergeCell ref="A95:J95"/>
    <mergeCell ref="A88:E88"/>
    <mergeCell ref="A89:E89"/>
    <mergeCell ref="A81:E81"/>
    <mergeCell ref="A82:J82"/>
    <mergeCell ref="A107:E107"/>
    <mergeCell ref="A108:J108"/>
    <mergeCell ref="A90:E90"/>
    <mergeCell ref="A91:E91"/>
    <mergeCell ref="A92:E92"/>
    <mergeCell ref="A101:E101"/>
    <mergeCell ref="A102:E102"/>
    <mergeCell ref="A103:E103"/>
    <mergeCell ref="A104:E104"/>
    <mergeCell ref="A105:E105"/>
    <mergeCell ref="A106:E106"/>
    <mergeCell ref="D97:J97"/>
    <mergeCell ref="A100:E100"/>
    <mergeCell ref="A117:E117"/>
    <mergeCell ref="A118:E118"/>
    <mergeCell ref="A119:E119"/>
    <mergeCell ref="A120:E120"/>
    <mergeCell ref="A121:J121"/>
    <mergeCell ref="D110:J110"/>
    <mergeCell ref="A113:E113"/>
    <mergeCell ref="A114:E114"/>
    <mergeCell ref="A115:E115"/>
    <mergeCell ref="A116:E116"/>
    <mergeCell ref="I597:J597"/>
    <mergeCell ref="I598:J598"/>
    <mergeCell ref="I599:J599"/>
    <mergeCell ref="A596:H596"/>
    <mergeCell ref="A597:H597"/>
    <mergeCell ref="A598:H598"/>
    <mergeCell ref="A599:H599"/>
    <mergeCell ref="A143:E143"/>
    <mergeCell ref="A144:E144"/>
    <mergeCell ref="A145:E145"/>
    <mergeCell ref="A146:E146"/>
    <mergeCell ref="A147:J147"/>
    <mergeCell ref="A158:E158"/>
    <mergeCell ref="A161:E161"/>
    <mergeCell ref="A160:E160"/>
    <mergeCell ref="A159:E159"/>
    <mergeCell ref="A157:E157"/>
    <mergeCell ref="A170:E170"/>
    <mergeCell ref="A171:E171"/>
    <mergeCell ref="A172:E172"/>
    <mergeCell ref="A173:E173"/>
    <mergeCell ref="A162:E162"/>
    <mergeCell ref="A163:E163"/>
    <mergeCell ref="A164:J164"/>
    <mergeCell ref="A1:J1"/>
    <mergeCell ref="A2:J2"/>
    <mergeCell ref="A3:J3"/>
    <mergeCell ref="A4:J4"/>
    <mergeCell ref="A5:J5"/>
    <mergeCell ref="A6:J6"/>
    <mergeCell ref="A7:J7"/>
    <mergeCell ref="A8:J8"/>
    <mergeCell ref="I596:J596"/>
    <mergeCell ref="D136:J136"/>
    <mergeCell ref="A139:E139"/>
    <mergeCell ref="A140:E140"/>
    <mergeCell ref="A141:E141"/>
    <mergeCell ref="A142:E142"/>
    <mergeCell ref="A130:E130"/>
    <mergeCell ref="A131:E131"/>
    <mergeCell ref="A132:E132"/>
    <mergeCell ref="A133:E133"/>
    <mergeCell ref="A134:J134"/>
    <mergeCell ref="D123:J123"/>
    <mergeCell ref="A126:E126"/>
    <mergeCell ref="A127:E127"/>
    <mergeCell ref="A128:E128"/>
    <mergeCell ref="A129:E129"/>
  </mergeCells>
  <phoneticPr fontId="7" type="noConversion"/>
  <conditionalFormatting sqref="I596 A598 I598">
    <cfRule type="cellIs" dxfId="0" priority="1" stopIfTrue="1" operator="equal">
      <formula>0</formula>
    </cfRule>
  </conditionalFormatting>
  <hyperlinks>
    <hyperlink ref="A4" r:id="rId1" xr:uid="{4E60331C-218D-4235-A4DA-FED1F43FAAC6}"/>
  </hyperlinks>
  <printOptions horizontalCentered="1"/>
  <pageMargins left="0.11811023622047245" right="0.11811023622047245" top="0.39370078740157483" bottom="0.19685039370078741" header="0.31496062992125984" footer="0.31496062992125984"/>
  <pageSetup paperSize="9" scale="58" orientation="portrait" horizontalDpi="1200" verticalDpi="1200" r:id="rId2"/>
  <rowBreaks count="7" manualBreakCount="7">
    <brk id="82" max="9" man="1"/>
    <brk id="147" max="9" man="1"/>
    <brk id="228" max="9" man="1"/>
    <brk id="309" max="9" man="1"/>
    <brk id="387" max="9" man="1"/>
    <brk id="468" max="9" man="1"/>
    <brk id="548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ORÇAMENTÁRIA</vt:lpstr>
      <vt:lpstr>MAPA DE COTAÇÃO</vt:lpstr>
      <vt:lpstr>'MAPA DE COTAÇÃO'!Area_de_impressao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DANIELE JACÓ GONÇALVES CÂNDIDO</cp:lastModifiedBy>
  <cp:lastPrinted>2024-09-16T17:42:49Z</cp:lastPrinted>
  <dcterms:created xsi:type="dcterms:W3CDTF">2023-07-01T11:59:45Z</dcterms:created>
  <dcterms:modified xsi:type="dcterms:W3CDTF">2024-10-18T14:30:46Z</dcterms:modified>
</cp:coreProperties>
</file>